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2/Agosto/"/>
    </mc:Choice>
  </mc:AlternateContent>
  <xr:revisionPtr revIDLastSave="0" documentId="8_{5D7E1909-144F-4703-BBD5-6E6CAACA11DF}" xr6:coauthVersionLast="36" xr6:coauthVersionMax="36" xr10:uidLastSave="{00000000-0000-0000-0000-000000000000}"/>
  <bookViews>
    <workbookView xWindow="0" yWindow="0" windowWidth="28800" windowHeight="12105" xr2:uid="{7AE0EA6D-F80A-4ADB-A29A-065A93979AFE}"/>
  </bookViews>
  <sheets>
    <sheet name="Nomina Fijo" sheetId="1" r:id="rId1"/>
  </sheets>
  <definedNames>
    <definedName name="_xlnm.Print_Area" localSheetId="0">'Nomina Fijo'!$A$1:$O$64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2" i="1" s="1"/>
  <c r="K12" i="1"/>
  <c r="O12" i="1" s="1"/>
  <c r="L12" i="1"/>
  <c r="M12" i="1"/>
  <c r="N12" i="1"/>
  <c r="N52" i="1" s="1"/>
  <c r="H13" i="1"/>
  <c r="J13" i="1"/>
  <c r="K13" i="1"/>
  <c r="L13" i="1"/>
  <c r="L52" i="1" s="1"/>
  <c r="F55" i="1" s="1"/>
  <c r="M13" i="1"/>
  <c r="M52" i="1" s="1"/>
  <c r="N13" i="1"/>
  <c r="O13" i="1"/>
  <c r="J14" i="1"/>
  <c r="K14" i="1"/>
  <c r="H14" i="1" s="1"/>
  <c r="L14" i="1"/>
  <c r="M14" i="1"/>
  <c r="N14" i="1"/>
  <c r="J15" i="1"/>
  <c r="K15" i="1"/>
  <c r="L15" i="1"/>
  <c r="M15" i="1"/>
  <c r="N15" i="1"/>
  <c r="J16" i="1"/>
  <c r="K16" i="1"/>
  <c r="H16" i="1" s="1"/>
  <c r="L16" i="1"/>
  <c r="M16" i="1"/>
  <c r="N16" i="1"/>
  <c r="J18" i="1"/>
  <c r="H18" i="1" s="1"/>
  <c r="K18" i="1"/>
  <c r="O18" i="1" s="1"/>
  <c r="L18" i="1"/>
  <c r="M18" i="1"/>
  <c r="N18" i="1"/>
  <c r="J19" i="1"/>
  <c r="J52" i="1" s="1"/>
  <c r="K19" i="1"/>
  <c r="L19" i="1"/>
  <c r="M19" i="1"/>
  <c r="N19" i="1"/>
  <c r="H20" i="1"/>
  <c r="O20" i="1" s="1"/>
  <c r="J20" i="1"/>
  <c r="K20" i="1"/>
  <c r="L20" i="1"/>
  <c r="M20" i="1"/>
  <c r="N20" i="1"/>
  <c r="J21" i="1"/>
  <c r="H21" i="1" s="1"/>
  <c r="O21" i="1" s="1"/>
  <c r="K21" i="1"/>
  <c r="L21" i="1"/>
  <c r="M21" i="1"/>
  <c r="N21" i="1"/>
  <c r="H22" i="1"/>
  <c r="O22" i="1" s="1"/>
  <c r="J22" i="1"/>
  <c r="K22" i="1"/>
  <c r="L22" i="1"/>
  <c r="M22" i="1"/>
  <c r="N22" i="1"/>
  <c r="J23" i="1"/>
  <c r="K23" i="1"/>
  <c r="H23" i="1" s="1"/>
  <c r="L23" i="1"/>
  <c r="M23" i="1"/>
  <c r="N23" i="1"/>
  <c r="J25" i="1"/>
  <c r="H25" i="1" s="1"/>
  <c r="K25" i="1"/>
  <c r="O25" i="1" s="1"/>
  <c r="L25" i="1"/>
  <c r="M25" i="1"/>
  <c r="N25" i="1"/>
  <c r="J26" i="1"/>
  <c r="H26" i="1" s="1"/>
  <c r="O26" i="1" s="1"/>
  <c r="K26" i="1"/>
  <c r="L26" i="1"/>
  <c r="M26" i="1"/>
  <c r="N26" i="1"/>
  <c r="H27" i="1"/>
  <c r="O27" i="1" s="1"/>
  <c r="J27" i="1"/>
  <c r="K27" i="1"/>
  <c r="L27" i="1"/>
  <c r="M27" i="1"/>
  <c r="N27" i="1"/>
  <c r="J29" i="1"/>
  <c r="H29" i="1" s="1"/>
  <c r="K29" i="1"/>
  <c r="O29" i="1" s="1"/>
  <c r="L29" i="1"/>
  <c r="M29" i="1"/>
  <c r="N29" i="1"/>
  <c r="H30" i="1"/>
  <c r="O30" i="1" s="1"/>
  <c r="J30" i="1"/>
  <c r="K30" i="1"/>
  <c r="L30" i="1"/>
  <c r="M30" i="1"/>
  <c r="N30" i="1"/>
  <c r="J31" i="1"/>
  <c r="K31" i="1"/>
  <c r="H31" i="1" s="1"/>
  <c r="L31" i="1"/>
  <c r="M31" i="1"/>
  <c r="N31" i="1"/>
  <c r="J33" i="1"/>
  <c r="H33" i="1" s="1"/>
  <c r="K33" i="1"/>
  <c r="O33" i="1" s="1"/>
  <c r="L33" i="1"/>
  <c r="M33" i="1"/>
  <c r="N33" i="1"/>
  <c r="J34" i="1"/>
  <c r="H34" i="1" s="1"/>
  <c r="O34" i="1" s="1"/>
  <c r="K34" i="1"/>
  <c r="L34" i="1"/>
  <c r="M34" i="1"/>
  <c r="N34" i="1"/>
  <c r="H35" i="1"/>
  <c r="O35" i="1" s="1"/>
  <c r="J35" i="1"/>
  <c r="K35" i="1"/>
  <c r="L35" i="1"/>
  <c r="M35" i="1"/>
  <c r="N35" i="1"/>
  <c r="J36" i="1"/>
  <c r="H36" i="1" s="1"/>
  <c r="K36" i="1"/>
  <c r="O36" i="1" s="1"/>
  <c r="L36" i="1"/>
  <c r="M36" i="1"/>
  <c r="N36" i="1"/>
  <c r="H37" i="1"/>
  <c r="O37" i="1" s="1"/>
  <c r="J37" i="1"/>
  <c r="K37" i="1"/>
  <c r="L37" i="1"/>
  <c r="M37" i="1"/>
  <c r="N37" i="1"/>
  <c r="J38" i="1"/>
  <c r="K38" i="1"/>
  <c r="H38" i="1" s="1"/>
  <c r="L38" i="1"/>
  <c r="M38" i="1"/>
  <c r="N38" i="1"/>
  <c r="J39" i="1"/>
  <c r="H39" i="1" s="1"/>
  <c r="K39" i="1"/>
  <c r="O39" i="1" s="1"/>
  <c r="L39" i="1"/>
  <c r="M39" i="1"/>
  <c r="N39" i="1"/>
  <c r="J41" i="1"/>
  <c r="H41" i="1" s="1"/>
  <c r="O41" i="1" s="1"/>
  <c r="K41" i="1"/>
  <c r="L41" i="1"/>
  <c r="M41" i="1"/>
  <c r="N41" i="1"/>
  <c r="H42" i="1"/>
  <c r="O42" i="1" s="1"/>
  <c r="J42" i="1"/>
  <c r="K42" i="1"/>
  <c r="L42" i="1"/>
  <c r="M42" i="1"/>
  <c r="N42" i="1"/>
  <c r="J44" i="1"/>
  <c r="H44" i="1" s="1"/>
  <c r="K44" i="1"/>
  <c r="O44" i="1" s="1"/>
  <c r="L44" i="1"/>
  <c r="M44" i="1"/>
  <c r="N44" i="1"/>
  <c r="H45" i="1"/>
  <c r="O45" i="1" s="1"/>
  <c r="J45" i="1"/>
  <c r="K45" i="1"/>
  <c r="L45" i="1"/>
  <c r="M45" i="1"/>
  <c r="N45" i="1"/>
  <c r="J46" i="1"/>
  <c r="K46" i="1"/>
  <c r="H46" i="1" s="1"/>
  <c r="O46" i="1" s="1"/>
  <c r="L46" i="1"/>
  <c r="M46" i="1"/>
  <c r="N46" i="1"/>
  <c r="J47" i="1"/>
  <c r="H47" i="1" s="1"/>
  <c r="O47" i="1" s="1"/>
  <c r="K47" i="1"/>
  <c r="L47" i="1"/>
  <c r="M47" i="1"/>
  <c r="N47" i="1"/>
  <c r="J48" i="1"/>
  <c r="H48" i="1" s="1"/>
  <c r="O48" i="1" s="1"/>
  <c r="K48" i="1"/>
  <c r="L48" i="1"/>
  <c r="M48" i="1"/>
  <c r="N48" i="1"/>
  <c r="H49" i="1"/>
  <c r="O49" i="1" s="1"/>
  <c r="J49" i="1"/>
  <c r="K49" i="1"/>
  <c r="L49" i="1"/>
  <c r="M49" i="1"/>
  <c r="N49" i="1"/>
  <c r="J51" i="1"/>
  <c r="H51" i="1" s="1"/>
  <c r="O51" i="1" s="1"/>
  <c r="K51" i="1"/>
  <c r="L51" i="1"/>
  <c r="M51" i="1"/>
  <c r="N51" i="1"/>
  <c r="G52" i="1"/>
  <c r="I52" i="1"/>
  <c r="K52" i="1"/>
  <c r="H19" i="1" l="1"/>
  <c r="O19" i="1" s="1"/>
  <c r="O38" i="1"/>
  <c r="O31" i="1"/>
  <c r="O23" i="1"/>
  <c r="O16" i="1"/>
  <c r="O14" i="1"/>
  <c r="O52" i="1" s="1"/>
  <c r="H52" i="1" l="1"/>
</calcChain>
</file>

<file path=xl/sharedStrings.xml><?xml version="1.0" encoding="utf-8"?>
<sst xmlns="http://schemas.openxmlformats.org/spreadsheetml/2006/main" count="202" uniqueCount="111">
  <si>
    <t xml:space="preserve">Bolivar Matias Troncoso Morales </t>
  </si>
  <si>
    <t xml:space="preserve">Maria Lajara de Ruiz </t>
  </si>
  <si>
    <t xml:space="preserve">Caroline Ruiz </t>
  </si>
  <si>
    <t xml:space="preserve">Director Nacional  </t>
  </si>
  <si>
    <t xml:space="preserve">Encargada Adminsitrativo Financiero  </t>
  </si>
  <si>
    <t>Encargada de Recursos Humanos</t>
  </si>
  <si>
    <t xml:space="preserve">                            </t>
  </si>
  <si>
    <t>MONTO PAGADO POR LA INSTITUCIÓN</t>
  </si>
  <si>
    <t xml:space="preserve"> </t>
  </si>
  <si>
    <t xml:space="preserve">  </t>
  </si>
  <si>
    <t xml:space="preserve">TOTAL </t>
  </si>
  <si>
    <t xml:space="preserve">Fijo </t>
  </si>
  <si>
    <t>Oficial de acceso a la informacion</t>
  </si>
  <si>
    <t>Oficina de Acceso a la Informacion</t>
  </si>
  <si>
    <t>F</t>
  </si>
  <si>
    <t>Paola Reyes Castillo</t>
  </si>
  <si>
    <t>Analista de Cartografía</t>
  </si>
  <si>
    <t xml:space="preserve"> Cartografía</t>
  </si>
  <si>
    <t>M</t>
  </si>
  <si>
    <t>Rhaymar Ramses Matos García</t>
  </si>
  <si>
    <t>Técnico de Topografía y Geodesia</t>
  </si>
  <si>
    <t xml:space="preserve"> Geodesia </t>
  </si>
  <si>
    <t>Yoenny Verenice Urbaéz Feliz</t>
  </si>
  <si>
    <t xml:space="preserve">Analista Cartografia </t>
  </si>
  <si>
    <t xml:space="preserve">Cartografia </t>
  </si>
  <si>
    <t xml:space="preserve">Julio Cesar Reyes Breton </t>
  </si>
  <si>
    <t xml:space="preserve">Juan Rafael Rijo Peguero </t>
  </si>
  <si>
    <t xml:space="preserve">Encargado de Produccion Cartografica </t>
  </si>
  <si>
    <t xml:space="preserve">Dominique Feliz </t>
  </si>
  <si>
    <t>Directora de Cartografía</t>
  </si>
  <si>
    <t>Wanda Lisselote Binet Gonzalez</t>
  </si>
  <si>
    <t>Direccion de Cartografia</t>
  </si>
  <si>
    <t>Topografía y Geodesia</t>
  </si>
  <si>
    <t xml:space="preserve">Jean Carlos Ramirez </t>
  </si>
  <si>
    <t>Nolan Ricky Durán Quintana</t>
  </si>
  <si>
    <t xml:space="preserve">Departamento de Topografia y Geodesia  </t>
  </si>
  <si>
    <t>Soporte Administrativo</t>
  </si>
  <si>
    <t xml:space="preserve">Geografia </t>
  </si>
  <si>
    <t xml:space="preserve">Silvia Australia Diaz Peralta </t>
  </si>
  <si>
    <t xml:space="preserve">Analista  Ordenamiento Territorial </t>
  </si>
  <si>
    <t xml:space="preserve">Recursos Amb. Y Ord. Territorial </t>
  </si>
  <si>
    <t xml:space="preserve">Maria Gisela Altagracia De Aza Concepción </t>
  </si>
  <si>
    <t xml:space="preserve">Analista Ambiental </t>
  </si>
  <si>
    <t xml:space="preserve">Wendy E. Rojas Valerio </t>
  </si>
  <si>
    <t xml:space="preserve">Lissette Naomi Rodriguez Medina </t>
  </si>
  <si>
    <t xml:space="preserve">Enc. Inv. De recursos Amb  y Ord Territorial </t>
  </si>
  <si>
    <t>Nancy Lucila Rodriguez Perez</t>
  </si>
  <si>
    <t xml:space="preserve">Analista Territorial </t>
  </si>
  <si>
    <t xml:space="preserve">Karen Gissell Medina Hidalgo </t>
  </si>
  <si>
    <t xml:space="preserve">Directora de Geografia </t>
  </si>
  <si>
    <t xml:space="preserve">Direcion de Geografia </t>
  </si>
  <si>
    <t xml:space="preserve">Cenia Altagracia Correa </t>
  </si>
  <si>
    <t xml:space="preserve">Direccion de Geografia </t>
  </si>
  <si>
    <t>Analista de Planificación</t>
  </si>
  <si>
    <t xml:space="preserve">Planificacion y Desarrollo </t>
  </si>
  <si>
    <t>Laura Isabel Guzmán Aybar</t>
  </si>
  <si>
    <t xml:space="preserve">Analista de Cooperación Internacional </t>
  </si>
  <si>
    <t xml:space="preserve">Planificaciòn y Desarrollo </t>
  </si>
  <si>
    <t>Marcos Villaman Liriano</t>
  </si>
  <si>
    <t>Analista de Planificación.</t>
  </si>
  <si>
    <t xml:space="preserve"> Planificación y Desarrollo</t>
  </si>
  <si>
    <t xml:space="preserve">Midori Rosa Magoshi Fernández </t>
  </si>
  <si>
    <t xml:space="preserve">Departamento de Planificacion y Desarrollo </t>
  </si>
  <si>
    <t xml:space="preserve">Analista Compensacion  y Beneficios </t>
  </si>
  <si>
    <t>Stephanie Aimee Padilla Monegro</t>
  </si>
  <si>
    <t xml:space="preserve">Analista de registro y control de nómina </t>
  </si>
  <si>
    <t xml:space="preserve"> Recursos Humanos </t>
  </si>
  <si>
    <t xml:space="preserve">Andrés David Ramírez Rojas </t>
  </si>
  <si>
    <t xml:space="preserve"> Recursos Humanos</t>
  </si>
  <si>
    <t xml:space="preserve">Departamento de Recursos Humanos </t>
  </si>
  <si>
    <t xml:space="preserve">Conserje </t>
  </si>
  <si>
    <t xml:space="preserve">Servicios Generales </t>
  </si>
  <si>
    <t xml:space="preserve">Mercedes Florentino Cuevas </t>
  </si>
  <si>
    <t>Conserje</t>
  </si>
  <si>
    <t>Maria Antonia Cabrera Rafael</t>
  </si>
  <si>
    <t xml:space="preserve">Mensajero </t>
  </si>
  <si>
    <t xml:space="preserve">Miguel Angel Campusano Asencio </t>
  </si>
  <si>
    <t>Auxiliar Administrativo</t>
  </si>
  <si>
    <t>Luis Manuel Beato Valdez</t>
  </si>
  <si>
    <t>Chofer</t>
  </si>
  <si>
    <t xml:space="preserve">Cesar Vicente Castillo </t>
  </si>
  <si>
    <t>Christian José D'Oleo Brito</t>
  </si>
  <si>
    <t xml:space="preserve">Departamento de Servicios Generales </t>
  </si>
  <si>
    <t xml:space="preserve">Secretaria  Ejecutiva </t>
  </si>
  <si>
    <t xml:space="preserve">Direccion Nacional </t>
  </si>
  <si>
    <t>Clara Maria Suarez Classe</t>
  </si>
  <si>
    <t xml:space="preserve">Asistente del Director </t>
  </si>
  <si>
    <t xml:space="preserve">Celio Julio Yens De Leon </t>
  </si>
  <si>
    <t>Asesor</t>
  </si>
  <si>
    <t>Gerkery José Soto Roque</t>
  </si>
  <si>
    <t>Filiberto Cruz Sánchez</t>
  </si>
  <si>
    <t xml:space="preserve">Director General </t>
  </si>
  <si>
    <t>Bolivar Matias Troncoso Morales</t>
  </si>
  <si>
    <t>SUELDO NETO</t>
  </si>
  <si>
    <t>RIESGO LABORAL</t>
  </si>
  <si>
    <t>SFS  EMPLEADOR</t>
  </si>
  <si>
    <t>AFP  EMPLEADOR</t>
  </si>
  <si>
    <t>SFS  EMPLEADO</t>
  </si>
  <si>
    <t>AFP  EMPLEADO</t>
  </si>
  <si>
    <t>INAVI</t>
  </si>
  <si>
    <t>ISR(RD$)</t>
  </si>
  <si>
    <t xml:space="preserve">SUELDO </t>
  </si>
  <si>
    <t xml:space="preserve">ESTATUS </t>
  </si>
  <si>
    <t>CARGO</t>
  </si>
  <si>
    <t>DEPARTAMENTO</t>
  </si>
  <si>
    <t>GENERO</t>
  </si>
  <si>
    <t>NOMBRE</t>
  </si>
  <si>
    <t xml:space="preserve">No. </t>
  </si>
  <si>
    <t>En RD$</t>
  </si>
  <si>
    <t>Mes: Agosto 2022</t>
  </si>
  <si>
    <t xml:space="preserve">NOMINA DE PAGO DEL PERSONAL FIJO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</si>
</sst>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3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3" fontId="4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43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43" fontId="5" fillId="2" borderId="4" xfId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43" fontId="4" fillId="0" borderId="8" xfId="1" applyFont="1" applyFill="1" applyBorder="1" applyAlignment="1">
      <alignment horizontal="center"/>
    </xf>
    <xf numFmtId="43" fontId="4" fillId="0" borderId="9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43" fontId="4" fillId="0" borderId="11" xfId="0" applyNumberFormat="1" applyFont="1" applyFill="1" applyBorder="1" applyAlignment="1">
      <alignment horizontal="center" vertical="center"/>
    </xf>
    <xf numFmtId="43" fontId="4" fillId="0" borderId="12" xfId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3" fontId="4" fillId="0" borderId="14" xfId="0" applyNumberFormat="1" applyFont="1" applyFill="1" applyBorder="1" applyAlignment="1">
      <alignment horizontal="center" vertical="center"/>
    </xf>
    <xf numFmtId="43" fontId="4" fillId="0" borderId="15" xfId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43" fontId="4" fillId="0" borderId="11" xfId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 vertical="center"/>
    </xf>
    <xf numFmtId="43" fontId="4" fillId="0" borderId="14" xfId="1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center" vertical="center"/>
    </xf>
    <xf numFmtId="43" fontId="4" fillId="0" borderId="17" xfId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43" fontId="4" fillId="0" borderId="16" xfId="1" applyFont="1" applyFill="1" applyBorder="1" applyAlignment="1">
      <alignment horizontal="center"/>
    </xf>
    <xf numFmtId="0" fontId="4" fillId="4" borderId="17" xfId="0" applyFont="1" applyFill="1" applyBorder="1" applyAlignment="1">
      <alignment horizontal="left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43" fontId="4" fillId="0" borderId="21" xfId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3" fontId="4" fillId="0" borderId="24" xfId="0" applyNumberFormat="1" applyFont="1" applyFill="1" applyBorder="1" applyAlignment="1">
      <alignment horizontal="center" vertical="center"/>
    </xf>
    <xf numFmtId="43" fontId="4" fillId="0" borderId="25" xfId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43" fontId="2" fillId="0" borderId="14" xfId="1" applyFont="1" applyBorder="1" applyAlignment="1">
      <alignment horizontal="center" wrapText="1"/>
    </xf>
    <xf numFmtId="43" fontId="4" fillId="0" borderId="15" xfId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17" fontId="5" fillId="0" borderId="0" xfId="0" applyNumberFormat="1" applyFont="1" applyFill="1" applyBorder="1" applyAlignment="1"/>
    <xf numFmtId="17" fontId="5" fillId="0" borderId="2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43" fontId="5" fillId="0" borderId="0" xfId="0" applyNumberFormat="1" applyFont="1" applyFill="1" applyBorder="1" applyAlignment="1"/>
    <xf numFmtId="43" fontId="5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3081110</xdr:colOff>
      <xdr:row>0</xdr:row>
      <xdr:rowOff>217714</xdr:rowOff>
    </xdr:from>
    <xdr:ext cx="3116036" cy="1123680"/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CC4B083F-9303-48AE-9963-85AA885D62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4535" y="189139"/>
          <a:ext cx="3116036" cy="11236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C0940-58CF-4905-BE98-BDBAFF2331A7}">
  <sheetPr>
    <pageSetUpPr fitToPage="1"/>
  </sheetPr>
  <dimension ref="A1:Y93"/>
  <sheetViews>
    <sheetView showGridLines="0" tabSelected="1" zoomScale="70" zoomScaleNormal="70" zoomScaleSheetLayoutView="50" workbookViewId="0">
      <selection activeCell="I6" sqref="I6"/>
    </sheetView>
  </sheetViews>
  <sheetFormatPr baseColWidth="10" defaultColWidth="11.42578125" defaultRowHeight="18.75" x14ac:dyDescent="0.3"/>
  <cols>
    <col min="1" max="1" width="6.85546875" style="1" customWidth="1"/>
    <col min="2" max="2" width="51.85546875" style="1" bestFit="1" customWidth="1"/>
    <col min="3" max="3" width="16.85546875" style="2" customWidth="1"/>
    <col min="4" max="4" width="44.42578125" style="1" bestFit="1" customWidth="1"/>
    <col min="5" max="5" width="55.42578125" style="1" bestFit="1" customWidth="1"/>
    <col min="6" max="6" width="24.85546875" style="1" bestFit="1" customWidth="1"/>
    <col min="7" max="7" width="17.85546875" style="1" bestFit="1" customWidth="1"/>
    <col min="8" max="8" width="16.5703125" style="1" customWidth="1"/>
    <col min="9" max="9" width="14.140625" style="1" customWidth="1"/>
    <col min="10" max="11" width="21.7109375" style="1" bestFit="1" customWidth="1"/>
    <col min="12" max="12" width="25.5703125" style="1" customWidth="1"/>
    <col min="13" max="13" width="23.42578125" style="1" customWidth="1"/>
    <col min="14" max="14" width="20.140625" style="1" customWidth="1"/>
    <col min="15" max="15" width="17.85546875" style="1" bestFit="1" customWidth="1"/>
    <col min="16" max="16" width="11.42578125" style="1"/>
    <col min="17" max="17" width="14.42578125" style="1" bestFit="1" customWidth="1"/>
    <col min="18" max="16384" width="11.42578125" style="1"/>
  </cols>
  <sheetData>
    <row r="1" spans="1:16" x14ac:dyDescent="0.3">
      <c r="J1" s="100"/>
      <c r="K1" s="100"/>
      <c r="L1" s="100"/>
      <c r="M1" s="100"/>
      <c r="N1" s="100"/>
    </row>
    <row r="2" spans="1:16" x14ac:dyDescent="0.3">
      <c r="A2" s="5"/>
      <c r="B2" s="5"/>
      <c r="C2" s="17"/>
      <c r="D2" s="5"/>
      <c r="E2" s="5"/>
      <c r="F2" s="5"/>
      <c r="G2" s="5"/>
      <c r="H2" s="5"/>
      <c r="I2" s="17"/>
      <c r="J2" s="5"/>
      <c r="K2" s="5"/>
      <c r="L2" s="5"/>
      <c r="M2" s="5"/>
      <c r="N2" s="5"/>
      <c r="O2" s="5"/>
      <c r="P2" s="5"/>
    </row>
    <row r="3" spans="1:16" x14ac:dyDescent="0.3">
      <c r="A3" s="5"/>
      <c r="B3" s="5"/>
      <c r="C3" s="17"/>
      <c r="D3" s="5"/>
      <c r="E3" s="5"/>
      <c r="F3" s="5"/>
      <c r="G3" s="5"/>
      <c r="H3" s="5"/>
      <c r="I3" s="17"/>
      <c r="J3" s="5"/>
      <c r="K3" s="5"/>
      <c r="L3" s="5"/>
      <c r="M3" s="5"/>
      <c r="N3" s="5"/>
      <c r="O3" s="5"/>
      <c r="P3" s="5"/>
    </row>
    <row r="4" spans="1:16" x14ac:dyDescent="0.3">
      <c r="A4" s="5"/>
      <c r="B4" s="5"/>
      <c r="C4" s="17"/>
      <c r="D4" s="5"/>
      <c r="E4" s="5"/>
      <c r="F4" s="5"/>
      <c r="G4" s="5"/>
      <c r="H4" s="5"/>
      <c r="I4" s="17"/>
      <c r="J4" s="5"/>
      <c r="K4" s="23"/>
      <c r="L4" s="5"/>
      <c r="M4" s="5"/>
      <c r="N4" s="5"/>
      <c r="O4" s="5"/>
      <c r="P4" s="5"/>
    </row>
    <row r="5" spans="1:16" x14ac:dyDescent="0.3">
      <c r="A5" s="5"/>
      <c r="B5" s="5"/>
      <c r="C5" s="17"/>
      <c r="D5" s="5"/>
      <c r="F5" s="5"/>
      <c r="G5" s="5"/>
      <c r="H5" s="5"/>
      <c r="I5" s="17"/>
      <c r="J5" s="5"/>
      <c r="K5" s="5"/>
      <c r="L5" s="5"/>
      <c r="M5" s="5"/>
      <c r="N5" s="5"/>
      <c r="O5" s="5"/>
      <c r="P5" s="5"/>
    </row>
    <row r="6" spans="1:16" x14ac:dyDescent="0.3">
      <c r="A6" s="5"/>
      <c r="B6" s="5"/>
      <c r="C6" s="17"/>
      <c r="D6" s="5"/>
      <c r="E6" s="5"/>
      <c r="F6" s="5"/>
      <c r="G6" s="5"/>
      <c r="H6" s="5"/>
      <c r="I6" s="17"/>
      <c r="J6" s="5"/>
      <c r="K6" s="19"/>
      <c r="L6" s="5"/>
      <c r="M6" s="5"/>
      <c r="N6" s="5"/>
      <c r="O6" s="5"/>
      <c r="P6" s="5"/>
    </row>
    <row r="7" spans="1:16" x14ac:dyDescent="0.3">
      <c r="A7" s="99" t="s">
        <v>110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8"/>
    </row>
    <row r="8" spans="1:16" x14ac:dyDescent="0.3">
      <c r="A8" s="97" t="s">
        <v>109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5"/>
    </row>
    <row r="9" spans="1:16" ht="19.5" thickBot="1" x14ac:dyDescent="0.35">
      <c r="A9" s="96" t="s">
        <v>108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5"/>
    </row>
    <row r="10" spans="1:16" s="85" customFormat="1" ht="68.25" thickBot="1" x14ac:dyDescent="0.3">
      <c r="A10" s="94" t="s">
        <v>107</v>
      </c>
      <c r="B10" s="93" t="s">
        <v>106</v>
      </c>
      <c r="C10" s="91" t="s">
        <v>105</v>
      </c>
      <c r="D10" s="91" t="s">
        <v>104</v>
      </c>
      <c r="E10" s="92" t="s">
        <v>103</v>
      </c>
      <c r="F10" s="91" t="s">
        <v>102</v>
      </c>
      <c r="G10" s="92" t="s">
        <v>101</v>
      </c>
      <c r="H10" s="91" t="s">
        <v>100</v>
      </c>
      <c r="I10" s="91" t="s">
        <v>99</v>
      </c>
      <c r="J10" s="91" t="s">
        <v>98</v>
      </c>
      <c r="K10" s="91" t="s">
        <v>97</v>
      </c>
      <c r="L10" s="91" t="s">
        <v>96</v>
      </c>
      <c r="M10" s="91" t="s">
        <v>95</v>
      </c>
      <c r="N10" s="91" t="s">
        <v>94</v>
      </c>
      <c r="O10" s="90" t="s">
        <v>93</v>
      </c>
      <c r="P10" s="86"/>
    </row>
    <row r="11" spans="1:16" s="85" customFormat="1" ht="24" thickBot="1" x14ac:dyDescent="0.3">
      <c r="A11" s="89" t="s">
        <v>84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7"/>
      <c r="P11" s="86"/>
    </row>
    <row r="12" spans="1:16" ht="20.25" customHeight="1" x14ac:dyDescent="0.3">
      <c r="A12" s="45">
        <v>1</v>
      </c>
      <c r="B12" s="59" t="s">
        <v>92</v>
      </c>
      <c r="C12" s="60" t="s">
        <v>18</v>
      </c>
      <c r="D12" s="59" t="s">
        <v>84</v>
      </c>
      <c r="E12" s="59" t="s">
        <v>91</v>
      </c>
      <c r="F12" s="58" t="s">
        <v>11</v>
      </c>
      <c r="G12" s="57">
        <v>245000</v>
      </c>
      <c r="H12" s="57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46889.46</v>
      </c>
      <c r="I12" s="57">
        <v>25</v>
      </c>
      <c r="J12" s="57">
        <f>ROUND(IF((G12)&gt;(15600*20),((15600*20)*0.0287),(G12)*0.0287),2)</f>
        <v>7031.5</v>
      </c>
      <c r="K12" s="57">
        <f>ROUND(IF((G12)&gt;(15600*10),((15600*10)*0.0304),(G12)*0.0304),2)</f>
        <v>4742.3999999999996</v>
      </c>
      <c r="L12" s="57">
        <f>ROUND(IF((G12)&gt;(15600*20),((15600*20)*0.071),(G12)*0.071),2)</f>
        <v>17395</v>
      </c>
      <c r="M12" s="57">
        <f>ROUND(IF((G12)&gt;(15600*10),((15600*10)*0.0709),(G12)*0.0709),2)</f>
        <v>11060.4</v>
      </c>
      <c r="N12" s="57">
        <f>+ROUND(IF(G12&gt;(15600*4),((15600*4)*0.0115),G12*0.0115),2)</f>
        <v>717.6</v>
      </c>
      <c r="O12" s="56">
        <f>+G12-I12-J125-K12-H12-J12</f>
        <v>186311.64</v>
      </c>
      <c r="P12" s="84"/>
    </row>
    <row r="13" spans="1:16" x14ac:dyDescent="0.3">
      <c r="A13" s="45">
        <v>2</v>
      </c>
      <c r="B13" s="43" t="s">
        <v>90</v>
      </c>
      <c r="C13" s="44" t="s">
        <v>18</v>
      </c>
      <c r="D13" s="52" t="s">
        <v>84</v>
      </c>
      <c r="E13" s="43" t="s">
        <v>88</v>
      </c>
      <c r="F13" s="42" t="s">
        <v>11</v>
      </c>
      <c r="G13" s="41">
        <v>130000</v>
      </c>
      <c r="H13" s="47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19162.189999999999</v>
      </c>
      <c r="I13" s="47">
        <v>25</v>
      </c>
      <c r="J13" s="47">
        <f>ROUND(IF((G13)&gt;(15600*20),((15600*20)*0.0287),(G13)*0.0287),2)</f>
        <v>3731</v>
      </c>
      <c r="K13" s="47">
        <f>ROUND(IF((G13)&gt;(15600*10),((15600*10)*0.0304),(G13)*0.0304),2)</f>
        <v>3952</v>
      </c>
      <c r="L13" s="47">
        <f>ROUND(IF((G13)&gt;(15600*20),((15600*20)*0.071),(G13)*0.071),2)</f>
        <v>9230</v>
      </c>
      <c r="M13" s="47">
        <f>ROUND(IF((G13)&gt;(15600*10),((15600*10)*0.0709),(G13)*0.0709),2)</f>
        <v>9217</v>
      </c>
      <c r="N13" s="47">
        <f>+ROUND(IF(G13&gt;(15600*4),((15600*4)*0.0115),G13*0.0115),2)</f>
        <v>717.6</v>
      </c>
      <c r="O13" s="46">
        <f>+G13-I13-J146-K13-H13-J13</f>
        <v>103129.81</v>
      </c>
    </row>
    <row r="14" spans="1:16" x14ac:dyDescent="0.3">
      <c r="A14" s="45">
        <v>3</v>
      </c>
      <c r="B14" s="52" t="s">
        <v>89</v>
      </c>
      <c r="C14" s="44" t="s">
        <v>18</v>
      </c>
      <c r="D14" s="52" t="s">
        <v>84</v>
      </c>
      <c r="E14" s="43" t="s">
        <v>88</v>
      </c>
      <c r="F14" s="42" t="s">
        <v>11</v>
      </c>
      <c r="G14" s="41">
        <v>120000</v>
      </c>
      <c r="H14" s="47">
        <f>ROUND(IF(((G14-J14-K14)&gt;34685.01)*((G14-J14-K14)&lt;52027.43),(((G14-J14-K14)-34685.01)*0.15),+IF(((G14-J14-K14)&gt;52027.43)*((G14-J14-K14)&lt;72260.26),((((G14-J14-K14)-52027.43)*0.2)+2601.33),+IF((G14-J14-K14)&gt;72260.26,(((G14-J14-K14)-72260.26)*25%)+6648,0))),2)</f>
        <v>16809.939999999999</v>
      </c>
      <c r="I14" s="47">
        <v>26</v>
      </c>
      <c r="J14" s="47">
        <f>ROUND(IF((G14)&gt;(15600*20),((15600*20)*0.0287),(G14)*0.0287),2)</f>
        <v>3444</v>
      </c>
      <c r="K14" s="47">
        <f>ROUND(IF((G14)&gt;(15600*10),((15600*10)*0.0304),(G14)*0.0304),2)</f>
        <v>3648</v>
      </c>
      <c r="L14" s="47">
        <f>ROUND(IF((G14)&gt;(15600*20),((15600*20)*0.071),(G14)*0.071),2)</f>
        <v>8520</v>
      </c>
      <c r="M14" s="47">
        <f>ROUND(IF((G14)&gt;(15600*10),((15600*10)*0.0709),(G14)*0.0709),2)</f>
        <v>8508</v>
      </c>
      <c r="N14" s="47">
        <f>+ROUND(IF(G14&gt;(15600*4),((15600*4)*0.0115),G14*0.0115),2)</f>
        <v>717.6</v>
      </c>
      <c r="O14" s="46">
        <f>+G14-I14-J147-K14-H14-J14</f>
        <v>96072.06</v>
      </c>
    </row>
    <row r="15" spans="1:16" s="80" customFormat="1" x14ac:dyDescent="0.3">
      <c r="A15" s="45">
        <v>4</v>
      </c>
      <c r="B15" s="83" t="s">
        <v>87</v>
      </c>
      <c r="C15" s="42" t="s">
        <v>18</v>
      </c>
      <c r="D15" s="52" t="s">
        <v>84</v>
      </c>
      <c r="E15" s="83" t="s">
        <v>86</v>
      </c>
      <c r="F15" s="48" t="s">
        <v>11</v>
      </c>
      <c r="G15" s="82">
        <v>85000</v>
      </c>
      <c r="H15" s="82">
        <v>8577.06</v>
      </c>
      <c r="I15" s="82">
        <v>25</v>
      </c>
      <c r="J15" s="47">
        <f>ROUND(IF((G15)&gt;(15600*20),((15600*20)*0.0287),(G15)*0.0287),2)</f>
        <v>2439.5</v>
      </c>
      <c r="K15" s="47">
        <f>ROUND(IF((G15)&gt;(15600*10),((15600*10)*0.0304),(G15)*0.0304),2)</f>
        <v>2584</v>
      </c>
      <c r="L15" s="47">
        <f>ROUND(IF((G15)&gt;(15600*20),((15600*20)*0.071),(G15)*0.071),2)</f>
        <v>6035</v>
      </c>
      <c r="M15" s="47">
        <f>ROUND(IF((G15)&gt;(15600*10),((15600*10)*0.0709),(G15)*0.0709),2)</f>
        <v>6026.5</v>
      </c>
      <c r="N15" s="47">
        <f>+ROUND(IF(G15&gt;(15600*4),((15600*4)*0.0115),G15*0.0115),2)</f>
        <v>717.6</v>
      </c>
      <c r="O15" s="81">
        <v>71374.44</v>
      </c>
    </row>
    <row r="16" spans="1:16" ht="19.5" thickBot="1" x14ac:dyDescent="0.35">
      <c r="A16" s="45">
        <v>5</v>
      </c>
      <c r="B16" s="43" t="s">
        <v>85</v>
      </c>
      <c r="C16" s="44" t="s">
        <v>14</v>
      </c>
      <c r="D16" s="43" t="s">
        <v>84</v>
      </c>
      <c r="E16" s="43" t="s">
        <v>83</v>
      </c>
      <c r="F16" s="42" t="s">
        <v>11</v>
      </c>
      <c r="G16" s="41">
        <v>73000</v>
      </c>
      <c r="H16" s="41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5932.98</v>
      </c>
      <c r="I16" s="41">
        <v>25</v>
      </c>
      <c r="J16" s="41">
        <f>ROUND(IF((G16)&gt;(15600*20),((15600*20)*0.0287),(G16)*0.0287),2)</f>
        <v>2095.1</v>
      </c>
      <c r="K16" s="41">
        <f>ROUND(IF((G16)&gt;(15600*10),((15600*10)*0.0304),(G16)*0.0304),2)</f>
        <v>2219.1999999999998</v>
      </c>
      <c r="L16" s="41">
        <f>ROUND(IF((G16)&gt;(15600*20),((15600*20)*0.071),(G16)*0.071),2)</f>
        <v>5183</v>
      </c>
      <c r="M16" s="41">
        <f>ROUND(IF((G16)&gt;(15600*10),((15600*10)*0.0709),(G16)*0.0709),2)</f>
        <v>5175.7</v>
      </c>
      <c r="N16" s="41">
        <f>+ROUND(IF(G16&gt;(15600*4),((15600*4)*0.0115),G16*0.0115),2)</f>
        <v>717.6</v>
      </c>
      <c r="O16" s="40">
        <f>+G16-I16-J134-K16-H16-J16</f>
        <v>62727.720000000008</v>
      </c>
    </row>
    <row r="17" spans="1:25" s="75" customFormat="1" ht="24" thickBot="1" x14ac:dyDescent="0.35">
      <c r="A17" s="79" t="s">
        <v>82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7"/>
      <c r="S17" s="76"/>
      <c r="T17" s="76"/>
      <c r="U17" s="76"/>
      <c r="V17" s="76"/>
      <c r="W17" s="76"/>
      <c r="X17" s="76"/>
      <c r="Y17" s="76"/>
    </row>
    <row r="18" spans="1:25" x14ac:dyDescent="0.3">
      <c r="A18" s="45">
        <v>6</v>
      </c>
      <c r="B18" s="59" t="s">
        <v>81</v>
      </c>
      <c r="C18" s="60" t="s">
        <v>18</v>
      </c>
      <c r="D18" s="59" t="s">
        <v>71</v>
      </c>
      <c r="E18" s="59" t="s">
        <v>79</v>
      </c>
      <c r="F18" s="58" t="s">
        <v>11</v>
      </c>
      <c r="G18" s="57">
        <v>25000</v>
      </c>
      <c r="H18" s="57">
        <f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0</v>
      </c>
      <c r="I18" s="57">
        <v>25</v>
      </c>
      <c r="J18" s="57">
        <f>ROUND(IF((G18)&gt;(15600*20),((15600*20)*0.0287),(G18)*0.0287),2)</f>
        <v>717.5</v>
      </c>
      <c r="K18" s="57">
        <f>ROUND(IF((G18)&gt;(15600*10),((15600*10)*0.0304),(G18)*0.0304),2)</f>
        <v>760</v>
      </c>
      <c r="L18" s="57">
        <f>ROUND(IF((G18)&gt;(15600*20),((15600*20)*0.071),(G18)*0.071),2)</f>
        <v>1775</v>
      </c>
      <c r="M18" s="57">
        <f>ROUND(IF((G18)&gt;(15600*10),((15600*10)*0.0709),(G18)*0.0709),2)</f>
        <v>1772.5</v>
      </c>
      <c r="N18" s="57">
        <f>+ROUND(IF(G18&gt;(15600*4),((15600*4)*0.0115),G18*0.0115),2)</f>
        <v>287.5</v>
      </c>
      <c r="O18" s="56">
        <f>+G18-I18-J123-K18-H18-J18</f>
        <v>23497.5</v>
      </c>
      <c r="P18" s="71"/>
    </row>
    <row r="19" spans="1:25" x14ac:dyDescent="0.3">
      <c r="A19" s="45">
        <v>7</v>
      </c>
      <c r="B19" s="52" t="s">
        <v>80</v>
      </c>
      <c r="C19" s="51" t="s">
        <v>18</v>
      </c>
      <c r="D19" s="52" t="s">
        <v>71</v>
      </c>
      <c r="E19" s="52" t="s">
        <v>79</v>
      </c>
      <c r="F19" s="48" t="s">
        <v>11</v>
      </c>
      <c r="G19" s="47">
        <v>25000</v>
      </c>
      <c r="H19" s="47">
        <f>ROUND(IF(((G19-J19-K19)&gt;34685.01)*((G19-J19-K19)&lt;52027.43),(((G19-J19-K19)-34685.01)*0.15),+IF(((G19-J19-K19)&gt;52027.43)*((G19-J19-K19)&lt;72260.26),((((G19-J19-K19)-52027.43)*0.2)+2601.33),+IF((G19-J19-K19)&gt;72260.26,(((G19-J19-K19)-72260.26)*25%)+6648,0))),2)</f>
        <v>0</v>
      </c>
      <c r="I19" s="47">
        <v>25</v>
      </c>
      <c r="J19" s="47">
        <f>ROUND(IF((G19)&gt;(15600*20),((15600*20)*0.0287),(G19)*0.0287),2)</f>
        <v>717.5</v>
      </c>
      <c r="K19" s="47">
        <f>ROUND(IF((G19)&gt;(15600*10),((15600*10)*0.0304),(G19)*0.0304),2)</f>
        <v>760</v>
      </c>
      <c r="L19" s="47">
        <f>ROUND(IF((G19)&gt;(15600*20),((15600*20)*0.071),(G19)*0.071),2)</f>
        <v>1775</v>
      </c>
      <c r="M19" s="47">
        <f>ROUND(IF((G19)&gt;(15600*10),((15600*10)*0.0709),(G19)*0.0709),2)</f>
        <v>1772.5</v>
      </c>
      <c r="N19" s="47">
        <f>+ROUND(IF(G19&gt;(15600*4),((15600*4)*0.0115),G19*0.0115),2)</f>
        <v>287.5</v>
      </c>
      <c r="O19" s="46">
        <f>+G19-I19-J124-K19-H19-J19</f>
        <v>23497.5</v>
      </c>
      <c r="P19" s="71"/>
    </row>
    <row r="20" spans="1:25" x14ac:dyDescent="0.3">
      <c r="A20" s="45">
        <v>8</v>
      </c>
      <c r="B20" s="52" t="s">
        <v>78</v>
      </c>
      <c r="C20" s="51" t="s">
        <v>18</v>
      </c>
      <c r="D20" s="52" t="s">
        <v>71</v>
      </c>
      <c r="E20" s="52" t="s">
        <v>77</v>
      </c>
      <c r="F20" s="48" t="s">
        <v>11</v>
      </c>
      <c r="G20" s="47">
        <v>40000</v>
      </c>
      <c r="H20" s="47">
        <f>ROUND(IF(((G20-J20-K20)&gt;34685.01)*((G20-J20-K20)&lt;52027.43),(((G20-J20-K20)-34685.01)*0.15),+IF(((G20-J20-K20)&gt;52027.43)*((G20-J20-K20)&lt;72260.26),((((G20-J20-K20)-52027.43)*0.2)+2601.33),+IF((G20-J20-K20)&gt;72260.26,(((G20-J20-K20)-72260.26)*25%)+6648,0))),2)</f>
        <v>442.65</v>
      </c>
      <c r="I20" s="47">
        <v>25</v>
      </c>
      <c r="J20" s="47">
        <f>ROUND(IF((G20)&gt;(15600*20),((15600*20)*0.0287),(G20)*0.0287),2)</f>
        <v>1148</v>
      </c>
      <c r="K20" s="47">
        <f>ROUND(IF((G20)&gt;(15600*10),((15600*10)*0.0304),(G20)*0.0304),2)</f>
        <v>1216</v>
      </c>
      <c r="L20" s="47">
        <f>ROUND(IF((G20)&gt;(15600*20),((15600*20)*0.071),(G20)*0.071),2)</f>
        <v>2840</v>
      </c>
      <c r="M20" s="47">
        <f>ROUND(IF((G20)&gt;(15600*10),((15600*10)*0.0709),(G20)*0.0709),2)</f>
        <v>2836</v>
      </c>
      <c r="N20" s="47">
        <f>+ROUND(IF(G20&gt;(15600*4),((15600*4)*0.0115),G20*0.0115),2)</f>
        <v>460</v>
      </c>
      <c r="O20" s="55">
        <f>+G20-H20-I20-J20-K20</f>
        <v>37168.35</v>
      </c>
    </row>
    <row r="21" spans="1:25" ht="19.5" customHeight="1" x14ac:dyDescent="0.3">
      <c r="A21" s="45">
        <v>9</v>
      </c>
      <c r="B21" s="49" t="s">
        <v>76</v>
      </c>
      <c r="C21" s="74" t="s">
        <v>18</v>
      </c>
      <c r="D21" s="52" t="s">
        <v>71</v>
      </c>
      <c r="E21" s="49" t="s">
        <v>75</v>
      </c>
      <c r="F21" s="48" t="s">
        <v>11</v>
      </c>
      <c r="G21" s="47">
        <v>25000</v>
      </c>
      <c r="H21" s="47">
        <f>ROUND(IF(((G21-J21-K21)&gt;34685.01)*((G21-J21-K21)&lt;52027.43),(((G21-J21-K21)-34685.01)*0.15),+IF(((G21-J21-K21)&gt;52027.43)*((G21-J21-K21)&lt;72260.26),((((G21-J21-K21)-52027.43)*0.2)+2601.33),+IF((G21-J21-K21)&gt;72260.26,(((G21-J21-K21)-72260.26)*25%)+6648,0))),2)</f>
        <v>0</v>
      </c>
      <c r="I21" s="47">
        <v>25</v>
      </c>
      <c r="J21" s="47">
        <f>ROUND(IF((G21)&gt;(15600*20),((15600*20)*0.0287),(G21)*0.0287),2)</f>
        <v>717.5</v>
      </c>
      <c r="K21" s="47">
        <f>ROUND(IF((G21)&gt;(15600*10),((15600*10)*0.0304),(G21)*0.0304),2)</f>
        <v>760</v>
      </c>
      <c r="L21" s="47">
        <f>ROUND(IF((G21)&gt;(15600*20),((15600*20)*0.071),(G21)*0.071),2)</f>
        <v>1775</v>
      </c>
      <c r="M21" s="47">
        <f>ROUND(IF((G21)&gt;(15600*10),((15600*10)*0.0709),(G21)*0.0709),2)</f>
        <v>1772.5</v>
      </c>
      <c r="N21" s="47">
        <f>+ROUND(IF(G21&gt;(15600*4),((15600*4)*0.0115),G21*0.0115),2)</f>
        <v>287.5</v>
      </c>
      <c r="O21" s="55">
        <f>+G21-H21-I21-J21-K21</f>
        <v>23497.5</v>
      </c>
    </row>
    <row r="22" spans="1:25" x14ac:dyDescent="0.3">
      <c r="A22" s="45">
        <v>10</v>
      </c>
      <c r="B22" s="52" t="s">
        <v>74</v>
      </c>
      <c r="C22" s="51" t="s">
        <v>14</v>
      </c>
      <c r="D22" s="52" t="s">
        <v>71</v>
      </c>
      <c r="E22" s="52" t="s">
        <v>73</v>
      </c>
      <c r="F22" s="48" t="s">
        <v>11</v>
      </c>
      <c r="G22" s="47">
        <v>20000</v>
      </c>
      <c r="H22" s="47">
        <f>ROUND(IF(((G22-J22-K22)&gt;34685.01)*((G22-J22-K22)&lt;52027.43),(((G22-J22-K22)-34685.01)*0.15),+IF(((G22-J22-K22)&gt;52027.43)*((G22-J22-K22)&lt;72260.26),((((G22-J22-K22)-52027.43)*0.2)+2601.33),+IF((G22-J22-K22)&gt;72260.26,(((G22-J22-K22)-72260.26)*25%)+6648,0))),2)</f>
        <v>0</v>
      </c>
      <c r="I22" s="47">
        <v>25</v>
      </c>
      <c r="J22" s="47">
        <f>ROUND(IF((G22)&gt;(15600*20),((15600*20)*0.0287),(G22)*0.0287),2)</f>
        <v>574</v>
      </c>
      <c r="K22" s="47">
        <f>ROUND(IF((G22)&gt;(15600*10),((15600*10)*0.0304),(G22)*0.0304),2)</f>
        <v>608</v>
      </c>
      <c r="L22" s="47">
        <f>ROUND(IF((G22)&gt;(15600*20),((15600*20)*0.071),(G22)*0.071),2)</f>
        <v>1420</v>
      </c>
      <c r="M22" s="47">
        <f>ROUND(IF((G22)&gt;(15600*10),((15600*10)*0.0709),(G22)*0.0709),2)</f>
        <v>1418</v>
      </c>
      <c r="N22" s="47">
        <f>+ROUND(IF(G22&gt;(15600*4),((15600*4)*0.0115),G22*0.0115),2)</f>
        <v>230</v>
      </c>
      <c r="O22" s="46">
        <f>+G22-I22-J136-K22-H22-J22</f>
        <v>18793</v>
      </c>
    </row>
    <row r="23" spans="1:25" ht="19.5" thickBot="1" x14ac:dyDescent="0.35">
      <c r="A23" s="45">
        <v>11</v>
      </c>
      <c r="B23" s="43" t="s">
        <v>72</v>
      </c>
      <c r="C23" s="44" t="s">
        <v>14</v>
      </c>
      <c r="D23" s="43" t="s">
        <v>71</v>
      </c>
      <c r="E23" s="43" t="s">
        <v>70</v>
      </c>
      <c r="F23" s="42" t="s">
        <v>11</v>
      </c>
      <c r="G23" s="41">
        <v>20000</v>
      </c>
      <c r="H23" s="41">
        <f>ROUND(IF(((G23-J23-K23)&gt;34685.01)*((G23-J23-K23)&lt;52027.43),(((G23-J23-K23)-34685.01)*0.15),+IF(((G23-J23-K23)&gt;52027.43)*((G23-J23-K23)&lt;72260.26),((((G23-J23-K23)-52027.43)*0.2)+2601.33),+IF((G23-J23-K23)&gt;72260.26,(((G23-J23-K23)-72260.26)*25%)+6648,0))),2)</f>
        <v>0</v>
      </c>
      <c r="I23" s="41">
        <v>25</v>
      </c>
      <c r="J23" s="41">
        <f>ROUND(IF((G23)&gt;(15600*20),((15600*20)*0.0287),(G23)*0.0287),2)</f>
        <v>574</v>
      </c>
      <c r="K23" s="41">
        <f>ROUND(IF((G23)&gt;(15600*10),((15600*10)*0.0304),(G23)*0.0304),2)</f>
        <v>608</v>
      </c>
      <c r="L23" s="41">
        <f>ROUND(IF((G23)&gt;(15600*20),((15600*20)*0.071),(G23)*0.071),2)</f>
        <v>1420</v>
      </c>
      <c r="M23" s="41">
        <f>ROUND(IF((G23)&gt;(15600*10),((15600*10)*0.0709),(G23)*0.0709),2)</f>
        <v>1418</v>
      </c>
      <c r="N23" s="41">
        <f>+ROUND(IF(G23&gt;(15600*4),((15600*4)*0.0115),G23*0.0115),2)</f>
        <v>230</v>
      </c>
      <c r="O23" s="40">
        <f>+G23-I23-J135-K23-H23-J23</f>
        <v>18793</v>
      </c>
    </row>
    <row r="24" spans="1:25" ht="23.25" thickBot="1" x14ac:dyDescent="0.35">
      <c r="A24" s="39" t="s">
        <v>69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7"/>
    </row>
    <row r="25" spans="1:25" x14ac:dyDescent="0.3">
      <c r="A25" s="70">
        <v>12</v>
      </c>
      <c r="B25" s="59" t="s">
        <v>2</v>
      </c>
      <c r="C25" s="60" t="s">
        <v>14</v>
      </c>
      <c r="D25" s="59" t="s">
        <v>68</v>
      </c>
      <c r="E25" s="59" t="s">
        <v>5</v>
      </c>
      <c r="F25" s="58" t="s">
        <v>11</v>
      </c>
      <c r="G25" s="57">
        <v>155000</v>
      </c>
      <c r="H25" s="73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25042.81</v>
      </c>
      <c r="I25" s="66">
        <v>25</v>
      </c>
      <c r="J25" s="57">
        <f>ROUND(IF((G25)&gt;(15600*20),((15600*20)*0.0287),(G25)*0.0287),2)</f>
        <v>4448.5</v>
      </c>
      <c r="K25" s="57">
        <f>ROUND(IF((G25)&gt;(15600*10),((15600*10)*0.0304),(G25)*0.0304),2)</f>
        <v>4712</v>
      </c>
      <c r="L25" s="57">
        <f>ROUND(IF((G25)&gt;(15600*20),((15600*20)*0.071),(G25)*0.071),2)</f>
        <v>11005</v>
      </c>
      <c r="M25" s="57">
        <f>ROUND(IF((G25)&gt;(15600*10),((15600*10)*0.0709),(G25)*0.0709),2)</f>
        <v>10989.5</v>
      </c>
      <c r="N25" s="57">
        <f>+ROUND(IF(G25&gt;(15600*4),((15600*4)*0.0115),G25*0.0115),2)</f>
        <v>717.6</v>
      </c>
      <c r="O25" s="72">
        <f>+G25-I25-J146-K25-H25-J25</f>
        <v>120771.69</v>
      </c>
    </row>
    <row r="26" spans="1:25" x14ac:dyDescent="0.3">
      <c r="A26" s="70">
        <v>13</v>
      </c>
      <c r="B26" s="52" t="s">
        <v>67</v>
      </c>
      <c r="C26" s="51" t="s">
        <v>18</v>
      </c>
      <c r="D26" s="52" t="s">
        <v>66</v>
      </c>
      <c r="E26" s="52" t="s">
        <v>65</v>
      </c>
      <c r="F26" s="48" t="s">
        <v>11</v>
      </c>
      <c r="G26" s="47">
        <v>50000</v>
      </c>
      <c r="H26" s="47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1854</v>
      </c>
      <c r="I26" s="47">
        <v>25</v>
      </c>
      <c r="J26" s="47">
        <f>ROUND(IF((G26)&gt;(15600*20),((15600*20)*0.0287),(G26)*0.0287),2)</f>
        <v>1435</v>
      </c>
      <c r="K26" s="47">
        <f>ROUND(IF((G26)&gt;(15600*10),((15600*10)*0.0304),(G26)*0.0304),2)</f>
        <v>1520</v>
      </c>
      <c r="L26" s="47">
        <f>ROUND(IF((G26)&gt;(15600*20),((15600*20)*0.071),(G26)*0.071),2)</f>
        <v>3550</v>
      </c>
      <c r="M26" s="47">
        <f>ROUND(IF((G26)&gt;(15600*10),((15600*10)*0.0709),(G26)*0.0709),2)</f>
        <v>3545</v>
      </c>
      <c r="N26" s="47">
        <f>+ROUND(IF(G26&gt;(15600*4),((15600*4)*0.0115),G26*0.0115),2)</f>
        <v>575</v>
      </c>
      <c r="O26" s="46">
        <f>+G26-I26-J124-K26-H26-J26</f>
        <v>45166</v>
      </c>
      <c r="P26" s="71"/>
    </row>
    <row r="27" spans="1:25" ht="19.5" thickBot="1" x14ac:dyDescent="0.35">
      <c r="A27" s="70">
        <v>14</v>
      </c>
      <c r="B27" s="43" t="s">
        <v>64</v>
      </c>
      <c r="C27" s="44" t="s">
        <v>14</v>
      </c>
      <c r="D27" s="43" t="s">
        <v>63</v>
      </c>
      <c r="E27" s="43" t="s">
        <v>63</v>
      </c>
      <c r="F27" s="42" t="s">
        <v>11</v>
      </c>
      <c r="G27" s="41">
        <v>70000</v>
      </c>
      <c r="H27" s="41">
        <f>ROUND(IF(((G27-J27-K27)&gt;34685.01)*((G27-J27-K27)&lt;52027.43),(((G27-J27-K27)-34685.01)*0.15),+IF(((G27-J27-K27)&gt;52027.43)*((G27-J27-K27)&lt;72260.26),((((G27-J27-K27)-52027.43)*0.2)+2601.33),+IF((G27-J27-K27)&gt;72260.26,(((G27-J27-K27)-72260.26)*25%)+6648,0))),2)</f>
        <v>5368.44</v>
      </c>
      <c r="I27" s="41">
        <v>25</v>
      </c>
      <c r="J27" s="41">
        <f>ROUND(IF((G27)&gt;(15600*20),((15600*20)*0.0287),(G27)*0.0287),2)</f>
        <v>2009</v>
      </c>
      <c r="K27" s="41">
        <f>ROUND(IF((G27)&gt;(15600*10),((15600*10)*0.0304),(G27)*0.0304),2)</f>
        <v>2128</v>
      </c>
      <c r="L27" s="41">
        <f>ROUND(IF((G27)&gt;(15600*20),((15600*20)*0.071),(G27)*0.071),2)</f>
        <v>4970</v>
      </c>
      <c r="M27" s="41">
        <f>ROUND(IF((G27)&gt;(15600*10),((15600*10)*0.0709),(G27)*0.0709),2)</f>
        <v>4963</v>
      </c>
      <c r="N27" s="41">
        <f>+ROUND(IF(G27&gt;(15600*4),((15600*4)*0.0115),G27*0.0115),2)</f>
        <v>717.6</v>
      </c>
      <c r="O27" s="40">
        <f>+G27-I27-J132-K27-H27-J27</f>
        <v>60469.56</v>
      </c>
    </row>
    <row r="28" spans="1:25" ht="23.25" thickBot="1" x14ac:dyDescent="0.35">
      <c r="A28" s="39" t="s">
        <v>62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7"/>
    </row>
    <row r="29" spans="1:25" x14ac:dyDescent="0.3">
      <c r="A29" s="45">
        <v>15</v>
      </c>
      <c r="B29" s="59" t="s">
        <v>61</v>
      </c>
      <c r="C29" s="60" t="s">
        <v>14</v>
      </c>
      <c r="D29" s="59" t="s">
        <v>60</v>
      </c>
      <c r="E29" s="59" t="s">
        <v>59</v>
      </c>
      <c r="F29" s="58" t="s">
        <v>11</v>
      </c>
      <c r="G29" s="57">
        <v>85000</v>
      </c>
      <c r="H29" s="57">
        <f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8577.06</v>
      </c>
      <c r="I29" s="57">
        <v>25</v>
      </c>
      <c r="J29" s="57">
        <f>ROUND(IF((G29)&gt;(15600*20),((15600*20)*0.0287),(G29)*0.0287),2)</f>
        <v>2439.5</v>
      </c>
      <c r="K29" s="57">
        <f>ROUND(IF((G29)&gt;(15600*10),((15600*10)*0.0304),(G29)*0.0304),2)</f>
        <v>2584</v>
      </c>
      <c r="L29" s="57">
        <f>ROUND(IF((G29)&gt;(15600*20),((15600*20)*0.071),(G29)*0.071),2)</f>
        <v>6035</v>
      </c>
      <c r="M29" s="57">
        <f>ROUND(IF((G29)&gt;(15600*10),((15600*10)*0.0709),(G29)*0.0709),2)</f>
        <v>6026.5</v>
      </c>
      <c r="N29" s="57">
        <f>+ROUND(IF(G29&gt;(15600*4),((15600*4)*0.0115),G29*0.0115),2)</f>
        <v>717.6</v>
      </c>
      <c r="O29" s="56">
        <f>+G29-I29-J128-K29-H29-J29</f>
        <v>71374.44</v>
      </c>
    </row>
    <row r="30" spans="1:25" x14ac:dyDescent="0.3">
      <c r="A30" s="45">
        <v>16</v>
      </c>
      <c r="B30" s="52" t="s">
        <v>58</v>
      </c>
      <c r="C30" s="51" t="s">
        <v>18</v>
      </c>
      <c r="D30" s="52" t="s">
        <v>57</v>
      </c>
      <c r="E30" s="52" t="s">
        <v>56</v>
      </c>
      <c r="F30" s="48" t="s">
        <v>11</v>
      </c>
      <c r="G30" s="47">
        <v>70000</v>
      </c>
      <c r="H30" s="47">
        <f>ROUND(IF(((G30-J30-K30)&gt;34685.01)*((G30-J30-K30)&lt;52027.43),(((G30-J30-K30)-34685.01)*0.15),+IF(((G30-J30-K30)&gt;52027.43)*((G30-J30-K30)&lt;72260.26),((((G30-J30-K30)-52027.43)*0.2)+2601.33),+IF((G30-J30-K30)&gt;72260.26,(((G30-J30-K30)-72260.26)*25%)+6648,0))),2)</f>
        <v>5368.44</v>
      </c>
      <c r="I30" s="47">
        <v>25</v>
      </c>
      <c r="J30" s="47">
        <f>ROUND(IF((G30)&gt;(15600*20),((15600*20)*0.0287),(G30)*0.0287),2)</f>
        <v>2009</v>
      </c>
      <c r="K30" s="47">
        <f>ROUND(IF((G30)&gt;(15600*10),((15600*10)*0.0304),(G30)*0.0304),2)</f>
        <v>2128</v>
      </c>
      <c r="L30" s="47">
        <f>ROUND(IF((G30)&gt;(15600*20),((15600*20)*0.071),(G30)*0.071),2)</f>
        <v>4970</v>
      </c>
      <c r="M30" s="47">
        <f>ROUND(IF((G30)&gt;(15600*10),((15600*10)*0.0709),(G30)*0.0709),2)</f>
        <v>4963</v>
      </c>
      <c r="N30" s="47">
        <f>+ROUND(IF(G30&gt;(15600*4),((15600*4)*0.0115),G30*0.0115),2)</f>
        <v>717.6</v>
      </c>
      <c r="O30" s="55">
        <f>+G30-H30-I30-J30-K30</f>
        <v>60469.56</v>
      </c>
    </row>
    <row r="31" spans="1:25" ht="19.5" thickBot="1" x14ac:dyDescent="0.35">
      <c r="A31" s="45">
        <v>17</v>
      </c>
      <c r="B31" s="43" t="s">
        <v>55</v>
      </c>
      <c r="C31" s="44" t="s">
        <v>14</v>
      </c>
      <c r="D31" s="43" t="s">
        <v>54</v>
      </c>
      <c r="E31" s="43" t="s">
        <v>53</v>
      </c>
      <c r="F31" s="42" t="s">
        <v>11</v>
      </c>
      <c r="G31" s="41">
        <v>70000</v>
      </c>
      <c r="H31" s="41">
        <f>ROUND(IF(((G31-J31-K31)&gt;34685.01)*((G31-J31-K31)&lt;52027.43),(((G31-J31-K31)-34685.01)*0.15),+IF(((G31-J31-K31)&gt;52027.43)*((G31-J31-K31)&lt;72260.26),((((G31-J31-K31)-52027.43)*0.2)+2601.33),+IF((G31-J31-K31)&gt;72260.26,(((G31-J31-K31)-72260.26)*25%)+6648,0))),2)</f>
        <v>5368.44</v>
      </c>
      <c r="I31" s="41">
        <v>25</v>
      </c>
      <c r="J31" s="41">
        <f>ROUND(IF((G31)&gt;(15600*20),((15600*20)*0.0287),(G31)*0.0287),2)</f>
        <v>2009</v>
      </c>
      <c r="K31" s="41">
        <f>ROUND(IF((G31)&gt;(15600*10),((15600*10)*0.0304),(G31)*0.0304),2)</f>
        <v>2128</v>
      </c>
      <c r="L31" s="41">
        <f>ROUND(IF((G31)&gt;(15600*20),((15600*20)*0.071),(G31)*0.071),2)</f>
        <v>4970</v>
      </c>
      <c r="M31" s="41">
        <f>ROUND(IF((G31)&gt;(15600*10),((15600*10)*0.0709),(G31)*0.0709),2)</f>
        <v>4963</v>
      </c>
      <c r="N31" s="41">
        <f>+ROUND(IF(G31&gt;(15600*4),((15600*4)*0.0115),G31*0.0115),2)</f>
        <v>717.6</v>
      </c>
      <c r="O31" s="40">
        <f>+G31-I31-J137-K31-H31-J31</f>
        <v>60469.56</v>
      </c>
    </row>
    <row r="32" spans="1:25" ht="23.25" thickBot="1" x14ac:dyDescent="0.35">
      <c r="A32" s="39" t="s">
        <v>52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7"/>
    </row>
    <row r="33" spans="1:15" x14ac:dyDescent="0.3">
      <c r="A33" s="45">
        <v>18</v>
      </c>
      <c r="B33" s="59" t="s">
        <v>51</v>
      </c>
      <c r="C33" s="60" t="s">
        <v>14</v>
      </c>
      <c r="D33" s="59" t="s">
        <v>50</v>
      </c>
      <c r="E33" s="59" t="s">
        <v>49</v>
      </c>
      <c r="F33" s="58" t="s">
        <v>11</v>
      </c>
      <c r="G33" s="57">
        <v>165000</v>
      </c>
      <c r="H33" s="57">
        <f>ROUND(IF(((G33-J33-K33)&gt;34685.01)*((G33-J33-K33)&lt;52027.43),(((G33-J33-K33)-34685.01)*0.15),+IF(((G33-J33-K33)&gt;52027.43)*((G33-J33-K33)&lt;72260.26),((((G33-J33-K33)-52027.43)*0.2)+2601.33),+IF((G33-J33-K33)&gt;72260.26,(((G33-J33-K33)-72260.26)*25%)+6648,0))),2)</f>
        <v>27463.46</v>
      </c>
      <c r="I33" s="57">
        <v>25</v>
      </c>
      <c r="J33" s="57">
        <f>ROUND(IF((G33)&gt;(15600*20),((15600*20)*0.0287),(G33)*0.0287),2)</f>
        <v>4735.5</v>
      </c>
      <c r="K33" s="57">
        <f>ROUND(IF((G33)&gt;(15600*10),((15600*10)*0.0304),(G33)*0.0304),2)</f>
        <v>4742.3999999999996</v>
      </c>
      <c r="L33" s="57">
        <f>ROUND(IF((G33)&gt;(15600*20),((15600*20)*0.071),(G33)*0.071),2)</f>
        <v>11715</v>
      </c>
      <c r="M33" s="57">
        <f>ROUND(IF((G33)&gt;(15600*10),((15600*10)*0.0709),(G33)*0.0709),2)</f>
        <v>11060.4</v>
      </c>
      <c r="N33" s="57">
        <f>+ROUND(IF(G33&gt;(15600*4),((15600*4)*0.0115),G33*0.0115),2)</f>
        <v>717.6</v>
      </c>
      <c r="O33" s="56">
        <f>+G33-I33-J139-K33-H33-J33</f>
        <v>128033.64000000001</v>
      </c>
    </row>
    <row r="34" spans="1:15" x14ac:dyDescent="0.3">
      <c r="A34" s="45">
        <v>19</v>
      </c>
      <c r="B34" s="52" t="s">
        <v>48</v>
      </c>
      <c r="C34" s="51" t="s">
        <v>14</v>
      </c>
      <c r="D34" s="52" t="s">
        <v>40</v>
      </c>
      <c r="E34" s="52" t="s">
        <v>47</v>
      </c>
      <c r="F34" s="48" t="s">
        <v>11</v>
      </c>
      <c r="G34" s="47">
        <v>56000</v>
      </c>
      <c r="H34" s="47">
        <f>ROUND(IF(((G34-J34-K34)&gt;34685.01)*((G34-J34-K34)&lt;52027.43),(((G34-J34-K34)-34685.01)*0.15),+IF(((G34-J34-K34)&gt;52027.43)*((G34-J34-K34)&lt;72260.26),((((G34-J34-K34)-52027.43)*0.2)+2601.33),+IF((G34-J34-K34)&gt;72260.26,(((G34-J34-K34)-72260.26)*25%)+6648,0))),2)</f>
        <v>2733.92</v>
      </c>
      <c r="I34" s="47">
        <v>25</v>
      </c>
      <c r="J34" s="47">
        <f>ROUND(IF((G34)&gt;(15600*20),((15600*20)*0.0287),(G34)*0.0287),2)</f>
        <v>1607.2</v>
      </c>
      <c r="K34" s="47">
        <f>ROUND(IF((G34)&gt;(15600*10),((15600*10)*0.0304),(G34)*0.0304),2)</f>
        <v>1702.4</v>
      </c>
      <c r="L34" s="47">
        <f>ROUND(IF((G34)&gt;(15600*20),((15600*20)*0.071),(G34)*0.071),2)</f>
        <v>3976</v>
      </c>
      <c r="M34" s="47">
        <f>ROUND(IF((G34)&gt;(15600*10),((15600*10)*0.0709),(G34)*0.0709),2)</f>
        <v>3970.4</v>
      </c>
      <c r="N34" s="47">
        <f>+ROUND(IF(G34&gt;(15600*4),((15600*4)*0.0115),G34*0.0115),2)</f>
        <v>644</v>
      </c>
      <c r="O34" s="46">
        <f>+G34-I34-J140-K34-H34-J34</f>
        <v>49931.48</v>
      </c>
    </row>
    <row r="35" spans="1:15" x14ac:dyDescent="0.3">
      <c r="A35" s="45">
        <v>20</v>
      </c>
      <c r="B35" s="52" t="s">
        <v>46</v>
      </c>
      <c r="C35" s="51" t="s">
        <v>14</v>
      </c>
      <c r="D35" s="52" t="s">
        <v>40</v>
      </c>
      <c r="E35" s="52" t="s">
        <v>45</v>
      </c>
      <c r="F35" s="48" t="s">
        <v>11</v>
      </c>
      <c r="G35" s="47">
        <v>140000</v>
      </c>
      <c r="H35" s="47">
        <f>ROUND(IF(((G35-J35-K35)&gt;34685.01)*((G35-J35-K35)&lt;52027.43),(((G35-J35-K35)-34685.01)*0.15),+IF(((G35-J35-K35)&gt;52027.43)*((G35-J35-K35)&lt;72260.26),((((G35-J35-K35)-52027.43)*0.2)+2601.33),+IF((G35-J35-K35)&gt;72260.26,(((G35-J35-K35)-72260.26)*25%)+6648,0))),2)</f>
        <v>21514.44</v>
      </c>
      <c r="I35" s="47">
        <v>25</v>
      </c>
      <c r="J35" s="47">
        <f>ROUND(IF((G35)&gt;(15600*20),((15600*20)*0.0287),(G35)*0.0287),2)</f>
        <v>4018</v>
      </c>
      <c r="K35" s="47">
        <f>ROUND(IF((G35)&gt;(15600*10),((15600*10)*0.0304),(G35)*0.0304),2)</f>
        <v>4256</v>
      </c>
      <c r="L35" s="47">
        <f>ROUND(IF((G35)&gt;(15600*20),((15600*20)*0.071),(G35)*0.071),2)</f>
        <v>9940</v>
      </c>
      <c r="M35" s="47">
        <f>ROUND(IF((G35)&gt;(15600*10),((15600*10)*0.0709),(G35)*0.0709),2)</f>
        <v>9926</v>
      </c>
      <c r="N35" s="47">
        <f>+ROUND(IF(G35&gt;(15600*4),((15600*4)*0.0115),G35*0.0115),2)</f>
        <v>717.6</v>
      </c>
      <c r="O35" s="46">
        <f>+G35-I35-J141-K35-H35-J35</f>
        <v>110186.56</v>
      </c>
    </row>
    <row r="36" spans="1:15" x14ac:dyDescent="0.3">
      <c r="A36" s="45">
        <v>21</v>
      </c>
      <c r="B36" s="52" t="s">
        <v>44</v>
      </c>
      <c r="C36" s="51" t="s">
        <v>14</v>
      </c>
      <c r="D36" s="52" t="s">
        <v>40</v>
      </c>
      <c r="E36" s="49" t="s">
        <v>42</v>
      </c>
      <c r="F36" s="48" t="s">
        <v>11</v>
      </c>
      <c r="G36" s="47">
        <v>60000</v>
      </c>
      <c r="H36" s="47">
        <f>ROUND(IF(((G36-J36-K36)&gt;34685.01)*((G36-J36-K36)&lt;52027.43),(((G36-J36-K36)-34685.01)*0.15),+IF(((G36-J36-K36)&gt;52027.43)*((G36-J36-K36)&lt;72260.26),((((G36-J36-K36)-52027.43)*0.2)+2601.33),+IF((G36-J36-K36)&gt;72260.26,(((G36-J36-K36)-72260.26)*25%)+6648,0))),2)</f>
        <v>3486.64</v>
      </c>
      <c r="I36" s="47">
        <v>25</v>
      </c>
      <c r="J36" s="47">
        <f>ROUND(IF((G36)&gt;(15600*20),((15600*20)*0.0287),(G36)*0.0287),2)</f>
        <v>1722</v>
      </c>
      <c r="K36" s="47">
        <f>ROUND(IF((G36)&gt;(15600*10),((15600*10)*0.0304),(G36)*0.0304),2)</f>
        <v>1824</v>
      </c>
      <c r="L36" s="47">
        <f>ROUND(IF((G36)&gt;(15600*20),((15600*20)*0.071),(G36)*0.071),2)</f>
        <v>4260</v>
      </c>
      <c r="M36" s="47">
        <f>ROUND(IF((G36)&gt;(15600*10),((15600*10)*0.0709),(G36)*0.0709),2)</f>
        <v>4254</v>
      </c>
      <c r="N36" s="47">
        <f>+ROUND(IF(G36&gt;(15600*4),((15600*4)*0.0115),G36*0.0115),2)</f>
        <v>690</v>
      </c>
      <c r="O36" s="46">
        <f>+G36-I36-J142-K36-H36-J36</f>
        <v>52942.36</v>
      </c>
    </row>
    <row r="37" spans="1:15" x14ac:dyDescent="0.3">
      <c r="A37" s="45">
        <v>22</v>
      </c>
      <c r="B37" s="52" t="s">
        <v>43</v>
      </c>
      <c r="C37" s="51" t="s">
        <v>14</v>
      </c>
      <c r="D37" s="52" t="s">
        <v>40</v>
      </c>
      <c r="E37" s="49" t="s">
        <v>42</v>
      </c>
      <c r="F37" s="48" t="s">
        <v>11</v>
      </c>
      <c r="G37" s="47">
        <v>60000</v>
      </c>
      <c r="H37" s="47">
        <f>ROUND(IF(((G37-J37-K37)&gt;34685.01)*((G37-J37-K37)&lt;52027.43),(((G37-J37-K37)-34685.01)*0.15),+IF(((G37-J37-K37)&gt;52027.43)*((G37-J37-K37)&lt;72260.26),((((G37-J37-K37)-52027.43)*0.2)+2601.33),+IF((G37-J37-K37)&gt;72260.26,(((G37-J37-K37)-72260.26)*25%)+6648,0))),2)</f>
        <v>3486.64</v>
      </c>
      <c r="I37" s="47">
        <v>25</v>
      </c>
      <c r="J37" s="47">
        <f>ROUND(IF((G37)&gt;(15600*20),((15600*20)*0.0287),(G37)*0.0287),2)</f>
        <v>1722</v>
      </c>
      <c r="K37" s="47">
        <f>ROUND(IF((G37)&gt;(15600*10),((15600*10)*0.0304),(G37)*0.0304),2)</f>
        <v>1824</v>
      </c>
      <c r="L37" s="47">
        <f>ROUND(IF((G37)&gt;(15600*20),((15600*20)*0.071),(G37)*0.071),2)</f>
        <v>4260</v>
      </c>
      <c r="M37" s="47">
        <f>ROUND(IF((G37)&gt;(15600*10),((15600*10)*0.0709),(G37)*0.0709),2)</f>
        <v>4254</v>
      </c>
      <c r="N37" s="47">
        <f>+ROUND(IF(G37&gt;(15600*4),((15600*4)*0.0115),G37*0.0115),2)</f>
        <v>690</v>
      </c>
      <c r="O37" s="46">
        <f>+G37-I37-J143-K37-H37-J37</f>
        <v>52942.36</v>
      </c>
    </row>
    <row r="38" spans="1:15" x14ac:dyDescent="0.3">
      <c r="A38" s="45">
        <v>23</v>
      </c>
      <c r="B38" s="52" t="s">
        <v>41</v>
      </c>
      <c r="C38" s="51" t="s">
        <v>14</v>
      </c>
      <c r="D38" s="52" t="s">
        <v>40</v>
      </c>
      <c r="E38" s="49" t="s">
        <v>39</v>
      </c>
      <c r="F38" s="48" t="s">
        <v>11</v>
      </c>
      <c r="G38" s="47">
        <v>70000</v>
      </c>
      <c r="H38" s="47">
        <f>ROUND(IF(((G38-J38-K38)&gt;34685.01)*((G38-J38-K38)&lt;52027.43),(((G38-J38-K38)-34685.01)*0.15),+IF(((G38-J38-K38)&gt;52027.43)*((G38-J38-K38)&lt;72260.26),((((G38-J38-K38)-52027.43)*0.2)+2601.33),+IF((G38-J38-K38)&gt;72260.26,(((G38-J38-K38)-72260.26)*25%)+6648,0))),2)</f>
        <v>5368.44</v>
      </c>
      <c r="I38" s="47">
        <v>25</v>
      </c>
      <c r="J38" s="47">
        <f>ROUND(IF((G38)&gt;(15600*20),((15600*20)*0.0287),(G38)*0.0287),2)</f>
        <v>2009</v>
      </c>
      <c r="K38" s="47">
        <f>ROUND(IF((G38)&gt;(15600*10),((15600*10)*0.0304),(G38)*0.0304),2)</f>
        <v>2128</v>
      </c>
      <c r="L38" s="47">
        <f>ROUND(IF((G38)&gt;(15600*20),((15600*20)*0.071),(G38)*0.071),2)</f>
        <v>4970</v>
      </c>
      <c r="M38" s="47">
        <f>ROUND(IF((G38)&gt;(15600*10),((15600*10)*0.0709),(G38)*0.0709),2)</f>
        <v>4963</v>
      </c>
      <c r="N38" s="47">
        <f>+ROUND(IF(G38&gt;(15600*4),((15600*4)*0.0115),G38*0.0115),2)</f>
        <v>717.6</v>
      </c>
      <c r="O38" s="46">
        <f>+G38-I38-J145-K38-H38-J38</f>
        <v>60469.56</v>
      </c>
    </row>
    <row r="39" spans="1:15" ht="19.5" thickBot="1" x14ac:dyDescent="0.35">
      <c r="A39" s="69">
        <v>24</v>
      </c>
      <c r="B39" s="67" t="s">
        <v>38</v>
      </c>
      <c r="C39" s="68" t="s">
        <v>14</v>
      </c>
      <c r="D39" s="67" t="s">
        <v>37</v>
      </c>
      <c r="E39" s="67" t="s">
        <v>36</v>
      </c>
      <c r="F39" s="42" t="s">
        <v>11</v>
      </c>
      <c r="G39" s="66">
        <v>40000</v>
      </c>
      <c r="H39" s="41">
        <f>ROUND(IF(((G39-J39-K39)&gt;34685.01)*((G39-J39-K39)&lt;52027.43),(((G39-J39-K39)-34685.01)*0.15),+IF(((G39-J39-K39)&gt;52027.43)*((G39-J39-K39)&lt;72260.26),((((G39-J39-K39)-52027.43)*0.2)+2601.33),+IF((G39-J39-K39)&gt;72260.26,(((G39-J39-K39)-72260.26)*25%)+6648,0))),2)</f>
        <v>442.65</v>
      </c>
      <c r="I39" s="66">
        <v>25</v>
      </c>
      <c r="J39" s="41">
        <f>ROUND(IF((G39)&gt;(15600*20),((15600*20)*0.0287),(G39)*0.0287),2)</f>
        <v>1148</v>
      </c>
      <c r="K39" s="41">
        <f>ROUND(IF((G39)&gt;(15600*10),((15600*10)*0.0304),(G39)*0.0304),2)</f>
        <v>1216</v>
      </c>
      <c r="L39" s="41">
        <f>ROUND(IF((G39)&gt;(15600*20),((15600*20)*0.071),(G39)*0.071),2)</f>
        <v>2840</v>
      </c>
      <c r="M39" s="41">
        <f>ROUND(IF((G39)&gt;(15600*10),((15600*10)*0.0709),(G39)*0.0709),2)</f>
        <v>2836</v>
      </c>
      <c r="N39" s="41">
        <f>+ROUND(IF(G39&gt;(15600*4),((15600*4)*0.0115),G39*0.0115),2)</f>
        <v>460</v>
      </c>
      <c r="O39" s="40">
        <f>+G39-I39-J146-K39-H39-J39</f>
        <v>37168.35</v>
      </c>
    </row>
    <row r="40" spans="1:15" ht="23.25" customHeight="1" thickBot="1" x14ac:dyDescent="0.35">
      <c r="A40" s="65" t="s">
        <v>35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3"/>
    </row>
    <row r="41" spans="1:15" ht="23.25" customHeight="1" x14ac:dyDescent="0.3">
      <c r="A41" s="45">
        <v>25</v>
      </c>
      <c r="B41" s="59" t="s">
        <v>34</v>
      </c>
      <c r="C41" s="60" t="s">
        <v>18</v>
      </c>
      <c r="D41" s="62" t="s">
        <v>32</v>
      </c>
      <c r="E41" s="62" t="s">
        <v>20</v>
      </c>
      <c r="F41" s="42" t="s">
        <v>11</v>
      </c>
      <c r="G41" s="57">
        <v>52000</v>
      </c>
      <c r="H41" s="57">
        <f>ROUND(IF(((G41-J41-K41)&gt;34685.01)*((G41-J41-K41)&lt;52027.43),(((G41-J41-K41)-34685.01)*0.15),+IF(((G41-J41-K41)&gt;52027.43)*((G41-J41-K41)&lt;72260.26),((((G41-J41-K41)-52027.43)*0.2)+2601.33),+IF((G41-J41-K41)&gt;72260.26,(((G41-J41-K41)-72260.26)*25%)+6648,0))),2)</f>
        <v>2136.27</v>
      </c>
      <c r="I41" s="57">
        <v>25</v>
      </c>
      <c r="J41" s="57">
        <f>ROUND(IF((G41)&gt;(15600*20),((15600*20)*0.0287),(G41)*0.0287),2)</f>
        <v>1492.4</v>
      </c>
      <c r="K41" s="57">
        <f>ROUND(IF((G41)&gt;(15600*10),((15600*10)*0.0304),(G41)*0.0304),2)</f>
        <v>1580.8</v>
      </c>
      <c r="L41" s="57">
        <f>ROUND(IF((G41)&gt;(15600*20),((15600*20)*0.071),(G41)*0.071),2)</f>
        <v>3692</v>
      </c>
      <c r="M41" s="57">
        <f>ROUND(IF((G41)&gt;(15600*10),((15600*10)*0.0709),(G41)*0.0709),2)</f>
        <v>3686.8</v>
      </c>
      <c r="N41" s="57">
        <f>+ROUND(IF(G41&gt;(15600*4),((15600*4)*0.0115),G41*0.0115),2)</f>
        <v>598</v>
      </c>
      <c r="O41" s="61">
        <f>+G41-H41-I41-J41-K41</f>
        <v>46765.53</v>
      </c>
    </row>
    <row r="42" spans="1:15" ht="19.5" thickBot="1" x14ac:dyDescent="0.35">
      <c r="A42" s="45">
        <v>26</v>
      </c>
      <c r="B42" s="59" t="s">
        <v>33</v>
      </c>
      <c r="C42" s="60" t="s">
        <v>18</v>
      </c>
      <c r="D42" s="62" t="s">
        <v>32</v>
      </c>
      <c r="E42" s="62" t="s">
        <v>20</v>
      </c>
      <c r="F42" s="42" t="s">
        <v>11</v>
      </c>
      <c r="G42" s="57">
        <v>52001</v>
      </c>
      <c r="H42" s="57">
        <f>ROUND(IF(((G42-J42-K42)&gt;34685.01)*((G42-J42-K42)&lt;52027.43),(((G42-J42-K42)-34685.01)*0.15),+IF(((G42-J42-K42)&gt;52027.43)*((G42-J42-K42)&lt;72260.26),((((G42-J42-K42)-52027.43)*0.2)+2601.33),+IF((G42-J42-K42)&gt;72260.26,(((G42-J42-K42)-72260.26)*25%)+6648,0))),2)</f>
        <v>2136.41</v>
      </c>
      <c r="I42" s="57">
        <v>26</v>
      </c>
      <c r="J42" s="57">
        <f>ROUND(IF((G42)&gt;(15600*20),((15600*20)*0.0287),(G42)*0.0287),2)</f>
        <v>1492.43</v>
      </c>
      <c r="K42" s="57">
        <f>ROUND(IF((G42)&gt;(15600*10),((15600*10)*0.0304),(G42)*0.0304),2)</f>
        <v>1580.83</v>
      </c>
      <c r="L42" s="57">
        <f>ROUND(IF((G42)&gt;(15600*20),((15600*20)*0.071),(G42)*0.071),2)</f>
        <v>3692.07</v>
      </c>
      <c r="M42" s="57">
        <f>ROUND(IF((G42)&gt;(15600*10),((15600*10)*0.0709),(G42)*0.0709),2)</f>
        <v>3686.87</v>
      </c>
      <c r="N42" s="57">
        <f>+ROUND(IF(G42&gt;(15600*4),((15600*4)*0.0115),G42*0.0115),2)</f>
        <v>598.01</v>
      </c>
      <c r="O42" s="61">
        <f>+G42-H42-I42-J42-K42</f>
        <v>46765.329999999994</v>
      </c>
    </row>
    <row r="43" spans="1:15" ht="23.25" thickBot="1" x14ac:dyDescent="0.35">
      <c r="A43" s="39" t="s">
        <v>31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7"/>
    </row>
    <row r="44" spans="1:15" x14ac:dyDescent="0.3">
      <c r="A44" s="45">
        <v>27</v>
      </c>
      <c r="B44" s="59" t="s">
        <v>30</v>
      </c>
      <c r="C44" s="60" t="s">
        <v>14</v>
      </c>
      <c r="D44" s="59" t="s">
        <v>29</v>
      </c>
      <c r="E44" s="59" t="s">
        <v>29</v>
      </c>
      <c r="F44" s="58" t="s">
        <v>11</v>
      </c>
      <c r="G44" s="57">
        <v>165000</v>
      </c>
      <c r="H44" s="57">
        <f>ROUND(IF(((G44-J44-K44)&gt;34685.01)*((G44-J44-K44)&lt;52027.43),(((G44-J44-K44)-34685.01)*0.15),+IF(((G44-J44-K44)&gt;52027.43)*((G44-J44-K44)&lt;72260.26),((((G44-J44-K44)-52027.43)*0.2)+2601.33),+IF((G44-J44-K44)&gt;72260.26,(((G44-J44-K44)-72260.26)*25%)+6648,0))),2)</f>
        <v>27463.46</v>
      </c>
      <c r="I44" s="57">
        <v>25</v>
      </c>
      <c r="J44" s="57">
        <f>ROUND(IF((G44)&gt;(15600*20),((15600*20)*0.0287),(G44)*0.0287),2)</f>
        <v>4735.5</v>
      </c>
      <c r="K44" s="57">
        <f>ROUND(IF((G44)&gt;(15600*10),((15600*10)*0.0304),(G44)*0.0304),2)</f>
        <v>4742.3999999999996</v>
      </c>
      <c r="L44" s="57">
        <f>ROUND(IF((G44)&gt;(15600*20),((15600*20)*0.071),(G44)*0.071),2)</f>
        <v>11715</v>
      </c>
      <c r="M44" s="57">
        <f>ROUND(IF((G44)&gt;(15600*10),((15600*10)*0.0709),(G44)*0.0709),2)</f>
        <v>11060.4</v>
      </c>
      <c r="N44" s="57">
        <f>+ROUND(IF(G44&gt;(15600*4),((15600*4)*0.0115),G44*0.0115),2)</f>
        <v>717.6</v>
      </c>
      <c r="O44" s="56">
        <f>+G44-I44-J140-K44-H44-J44</f>
        <v>128033.64000000001</v>
      </c>
    </row>
    <row r="45" spans="1:15" x14ac:dyDescent="0.3">
      <c r="A45" s="45">
        <v>28</v>
      </c>
      <c r="B45" s="52" t="s">
        <v>28</v>
      </c>
      <c r="C45" s="51" t="s">
        <v>18</v>
      </c>
      <c r="D45" s="52" t="s">
        <v>24</v>
      </c>
      <c r="E45" s="49" t="s">
        <v>27</v>
      </c>
      <c r="F45" s="48" t="s">
        <v>11</v>
      </c>
      <c r="G45" s="47">
        <v>140000</v>
      </c>
      <c r="H45" s="47">
        <f>ROUND(IF(((G45-J45-K45)&gt;34685.01)*((G45-J45-K45)&lt;52027.43),(((G45-J45-K45)-34685.01)*0.15),+IF(((G45-J45-K45)&gt;52027.43)*((G45-J45-K45)&lt;72260.26),((((G45-J45-K45)-52027.43)*0.2)+2601.33),+IF((G45-J45-K45)&gt;72260.26,(((G45-J45-K45)-72260.26)*25%)+6648,0))),2)</f>
        <v>21514.44</v>
      </c>
      <c r="I45" s="47">
        <v>25</v>
      </c>
      <c r="J45" s="47">
        <f>ROUND(IF((G45)&gt;(15600*20),((15600*20)*0.0287),(G45)*0.0287),2)</f>
        <v>4018</v>
      </c>
      <c r="K45" s="47">
        <f>ROUND(IF((G45)&gt;(15600*10),((15600*10)*0.0304),(G45)*0.0304),2)</f>
        <v>4256</v>
      </c>
      <c r="L45" s="47">
        <f>ROUND(IF((G45)&gt;(15600*20),((15600*20)*0.071),(G45)*0.071),2)</f>
        <v>9940</v>
      </c>
      <c r="M45" s="47">
        <f>ROUND(IF((G45)&gt;(15600*10),((15600*10)*0.0709),(G45)*0.0709),2)</f>
        <v>9926</v>
      </c>
      <c r="N45" s="47">
        <f>+ROUND(IF(G45&gt;(15600*4),((15600*4)*0.0115),G45*0.0115),2)</f>
        <v>717.6</v>
      </c>
      <c r="O45" s="55">
        <f>+G45-H45-I45-J45-K45</f>
        <v>110186.56</v>
      </c>
    </row>
    <row r="46" spans="1:15" x14ac:dyDescent="0.3">
      <c r="A46" s="45">
        <v>29</v>
      </c>
      <c r="B46" s="52" t="s">
        <v>26</v>
      </c>
      <c r="C46" s="51" t="s">
        <v>18</v>
      </c>
      <c r="D46" s="52" t="s">
        <v>24</v>
      </c>
      <c r="E46" s="49" t="s">
        <v>23</v>
      </c>
      <c r="F46" s="48" t="s">
        <v>11</v>
      </c>
      <c r="G46" s="47">
        <v>60000</v>
      </c>
      <c r="H46" s="47">
        <f>ROUND(IF(((G46-J46-K46)&gt;34685.01)*((G46-J46-K46)&lt;52027.43),(((G46-J46-K46)-34685.01)*0.15),+IF(((G46-J46-K46)&gt;52027.43)*((G46-J46-K46)&lt;72260.26),((((G46-J46-K46)-52027.43)*0.2)+2601.33),+IF((G46-J46-K46)&gt;72260.26,(((G46-J46-K46)-72260.26)*25%)+6648,0))),2)</f>
        <v>3486.64</v>
      </c>
      <c r="I46" s="47">
        <v>25</v>
      </c>
      <c r="J46" s="47">
        <f>ROUND(IF((G46)&gt;(15600*20),((15600*20)*0.0287),(G46)*0.0287),2)</f>
        <v>1722</v>
      </c>
      <c r="K46" s="47">
        <f>ROUND(IF((G46)&gt;(15600*10),((15600*10)*0.0304),(G46)*0.0304),2)</f>
        <v>1824</v>
      </c>
      <c r="L46" s="47">
        <f>ROUND(IF((G46)&gt;(15600*20),((15600*20)*0.071),(G46)*0.071),2)</f>
        <v>4260</v>
      </c>
      <c r="M46" s="47">
        <f>ROUND(IF((G46)&gt;(15600*10),((15600*10)*0.0709),(G46)*0.0709),2)</f>
        <v>4254</v>
      </c>
      <c r="N46" s="47">
        <f>+ROUND(IF(G46&gt;(15600*4),((15600*4)*0.0115),G46*0.0115),2)</f>
        <v>690</v>
      </c>
      <c r="O46" s="55">
        <f>+G46-H46-I46-J46-K46</f>
        <v>52942.36</v>
      </c>
    </row>
    <row r="47" spans="1:15" x14ac:dyDescent="0.3">
      <c r="A47" s="45">
        <v>30</v>
      </c>
      <c r="B47" s="43" t="s">
        <v>25</v>
      </c>
      <c r="C47" s="44" t="s">
        <v>18</v>
      </c>
      <c r="D47" s="52" t="s">
        <v>24</v>
      </c>
      <c r="E47" s="54" t="s">
        <v>23</v>
      </c>
      <c r="F47" s="48" t="s">
        <v>11</v>
      </c>
      <c r="G47" s="47">
        <v>60000</v>
      </c>
      <c r="H47" s="47">
        <f>ROUND(IF(((G47-J47-K47)&gt;34685.01)*((G47-J47-K47)&lt;52027.43),(((G47-J47-K47)-34685.01)*0.15),+IF(((G47-J47-K47)&gt;52027.43)*((G47-J47-K47)&lt;72260.26),((((G47-J47-K47)-52027.43)*0.2)+2601.33),+IF((G47-J47-K47)&gt;72260.26,(((G47-J47-K47)-72260.26)*25%)+6648,0))),2)</f>
        <v>3486.64</v>
      </c>
      <c r="I47" s="41">
        <v>25</v>
      </c>
      <c r="J47" s="47">
        <f>ROUND(IF((G47)&gt;(15600*20),((15600*20)*0.0287),(G47)*0.0287),2)</f>
        <v>1722</v>
      </c>
      <c r="K47" s="47">
        <f>ROUND(IF((G47)&gt;(15600*10),((15600*10)*0.0304),(G47)*0.0304),2)</f>
        <v>1824</v>
      </c>
      <c r="L47" s="47">
        <f>ROUND(IF((G47)&gt;(15600*20),((15600*20)*0.071),(G47)*0.071),2)</f>
        <v>4260</v>
      </c>
      <c r="M47" s="47">
        <f>ROUND(IF((G47)&gt;(15600*10),((15600*10)*0.0709),(G47)*0.0709),2)</f>
        <v>4254</v>
      </c>
      <c r="N47" s="47">
        <f>+ROUND(IF(G47&gt;(15600*4),((15600*4)*0.0115),G47*0.0115),2)</f>
        <v>690</v>
      </c>
      <c r="O47" s="53">
        <f>+G47-H47-I47-J47-K47</f>
        <v>52942.36</v>
      </c>
    </row>
    <row r="48" spans="1:15" x14ac:dyDescent="0.3">
      <c r="A48" s="45">
        <v>31</v>
      </c>
      <c r="B48" s="52" t="s">
        <v>22</v>
      </c>
      <c r="C48" s="51" t="s">
        <v>14</v>
      </c>
      <c r="D48" s="50" t="s">
        <v>21</v>
      </c>
      <c r="E48" s="49" t="s">
        <v>20</v>
      </c>
      <c r="F48" s="48" t="s">
        <v>11</v>
      </c>
      <c r="G48" s="41">
        <v>55000</v>
      </c>
      <c r="H48" s="47">
        <f>ROUND(IF(((G48-J48-K48)&gt;34685.01)*((G48-J48-K48)&lt;52027.43),(((G48-J48-K48)-34685.01)*0.15),+IF(((G48-J48-K48)&gt;52027.43)*((G48-J48-K48)&lt;72260.26),((((G48-J48-K48)-52027.43)*0.2)+2601.33),+IF((G48-J48-K48)&gt;72260.26,(((G48-J48-K48)-72260.26)*25%)+6648,0))),2)</f>
        <v>2559.67</v>
      </c>
      <c r="I48" s="47">
        <v>25</v>
      </c>
      <c r="J48" s="47">
        <f>ROUND(IF((G48)&gt;(15600*20),((15600*20)*0.0287),(G48)*0.0287),2)</f>
        <v>1578.5</v>
      </c>
      <c r="K48" s="47">
        <f>ROUND(IF((G48)&gt;(15600*10),((15600*10)*0.0304),(G48)*0.0304),2)</f>
        <v>1672</v>
      </c>
      <c r="L48" s="47">
        <f>ROUND(IF((G48)&gt;(15600*20),((15600*20)*0.071),(G48)*0.071),2)</f>
        <v>3905</v>
      </c>
      <c r="M48" s="47">
        <f>ROUND(IF((G48)&gt;(15600*10),((15600*10)*0.0709),(G48)*0.0709),2)</f>
        <v>3899.5</v>
      </c>
      <c r="N48" s="47">
        <f>+ROUND(IF(G48&gt;(15600*4),((15600*4)*0.0115),G48*0.0115),2)</f>
        <v>632.5</v>
      </c>
      <c r="O48" s="46">
        <f>+G48-I48-J147-K48-H48-J48</f>
        <v>49164.83</v>
      </c>
    </row>
    <row r="49" spans="1:16" ht="19.5" thickBot="1" x14ac:dyDescent="0.35">
      <c r="A49" s="45">
        <v>32</v>
      </c>
      <c r="B49" s="43" t="s">
        <v>19</v>
      </c>
      <c r="C49" s="44" t="s">
        <v>18</v>
      </c>
      <c r="D49" s="43" t="s">
        <v>17</v>
      </c>
      <c r="E49" s="43" t="s">
        <v>16</v>
      </c>
      <c r="F49" s="42" t="s">
        <v>11</v>
      </c>
      <c r="G49" s="41">
        <v>60000</v>
      </c>
      <c r="H49" s="41">
        <f>ROUND(IF(((G49-J49-K49)&gt;34685.01)*((G49-J49-K49)&lt;52027.43),(((G49-J49-K49)-34685.01)*0.15),+IF(((G49-J49-K49)&gt;52027.43)*((G49-J49-K49)&lt;72260.26),((((G49-J49-K49)-52027.43)*0.2)+2601.33),+IF((G49-J49-K49)&gt;72260.26,(((G49-J49-K49)-72260.26)*25%)+6648,0))),2)</f>
        <v>3486.64</v>
      </c>
      <c r="I49" s="41">
        <v>25</v>
      </c>
      <c r="J49" s="41">
        <f>ROUND(IF((G49)&gt;(15600*20),((15600*20)*0.0287),(G49)*0.0287),2)</f>
        <v>1722</v>
      </c>
      <c r="K49" s="41">
        <f>ROUND(IF((G49)&gt;(15600*10),((15600*10)*0.0304),(G49)*0.0304),2)</f>
        <v>1824</v>
      </c>
      <c r="L49" s="41">
        <f>ROUND(IF((G49)&gt;(15600*20),((15600*20)*0.071),(G49)*0.071),2)</f>
        <v>4260</v>
      </c>
      <c r="M49" s="41">
        <f>ROUND(IF((G49)&gt;(15600*10),((15600*10)*0.0709),(G49)*0.0709),2)</f>
        <v>4254</v>
      </c>
      <c r="N49" s="41">
        <f>+ROUND(IF(G49&gt;(15600*4),((15600*4)*0.0115),G49*0.0115),2)</f>
        <v>690</v>
      </c>
      <c r="O49" s="40">
        <f>+G49-I49-J145-K49-H49-J49</f>
        <v>52942.36</v>
      </c>
    </row>
    <row r="50" spans="1:16" ht="23.25" thickBot="1" x14ac:dyDescent="0.35">
      <c r="A50" s="39" t="s">
        <v>13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7"/>
    </row>
    <row r="51" spans="1:16" ht="19.5" thickBot="1" x14ac:dyDescent="0.35">
      <c r="A51" s="36">
        <v>33</v>
      </c>
      <c r="B51" s="33" t="s">
        <v>15</v>
      </c>
      <c r="C51" s="35" t="s">
        <v>14</v>
      </c>
      <c r="D51" s="34" t="s">
        <v>13</v>
      </c>
      <c r="E51" s="33" t="s">
        <v>12</v>
      </c>
      <c r="F51" s="32" t="s">
        <v>11</v>
      </c>
      <c r="G51" s="31">
        <v>65000</v>
      </c>
      <c r="H51" s="31">
        <f>ROUND(IF(((G51-J51-K51)&gt;34685.01)*((G51-J51-K51)&lt;52027.43),(((G51-J51-K51)-34685.01)*0.15),+IF(((G51-J51-K51)&gt;52027.43)*((G51-J51-K51)&lt;72260.26),((((G51-J51-K51)-52027.43)*0.2)+2601.33),+IF((G51-J51-K51)&gt;72260.26,(((G51-J51-K51)-72260.26)*25%)+6648,0))),2)</f>
        <v>4427.54</v>
      </c>
      <c r="I51" s="31">
        <v>25</v>
      </c>
      <c r="J51" s="31">
        <f>ROUND(IF((G51)&gt;(15600*20),((15600*20)*0.0287),(G51)*0.0287),2)</f>
        <v>1865.5</v>
      </c>
      <c r="K51" s="31">
        <f>ROUND(IF((G51)&gt;(15600*10),((15600*10)*0.0304),(G51)*0.0304),2)</f>
        <v>1976</v>
      </c>
      <c r="L51" s="31">
        <f>ROUND(IF((G51)&gt;(15600*20),((15600*20)*0.071),(G51)*0.071),2)</f>
        <v>4615</v>
      </c>
      <c r="M51" s="31">
        <f>ROUND(IF((G51)&gt;(15600*10),((15600*10)*0.0709),(G51)*0.0709),2)</f>
        <v>4608.5</v>
      </c>
      <c r="N51" s="31">
        <f>+ROUND(IF(G51&gt;(15600*4),((15600*4)*0.0115),G51*0.0115),2)</f>
        <v>717.6</v>
      </c>
      <c r="O51" s="30">
        <f>+G51-H51-I51-J51-K51</f>
        <v>56705.96</v>
      </c>
    </row>
    <row r="52" spans="1:16" ht="19.5" thickBot="1" x14ac:dyDescent="0.35">
      <c r="A52" s="29" t="s">
        <v>10</v>
      </c>
      <c r="B52" s="28"/>
      <c r="C52" s="28"/>
      <c r="D52" s="28"/>
      <c r="E52" s="28"/>
      <c r="F52" s="27"/>
      <c r="G52" s="26">
        <f>SUM(G12:G51)</f>
        <v>2608001</v>
      </c>
      <c r="H52" s="26">
        <f>SUM(H12:H51)</f>
        <v>284587.37</v>
      </c>
      <c r="I52" s="26">
        <f>SUM(I12:I51)</f>
        <v>827</v>
      </c>
      <c r="J52" s="26">
        <f>SUM(J12:J51)</f>
        <v>74849.63</v>
      </c>
      <c r="K52" s="26">
        <f>SUM(K12:K51)</f>
        <v>76030.430000000008</v>
      </c>
      <c r="L52" s="26">
        <f>SUM(L12:L51)</f>
        <v>185168.07</v>
      </c>
      <c r="M52" s="26">
        <f>SUM(M12:M51)</f>
        <v>177320.96999999997</v>
      </c>
      <c r="N52" s="26">
        <f>SUM(N12:N51)</f>
        <v>20221.61</v>
      </c>
      <c r="O52" s="26">
        <f>SUM(O12:O51)</f>
        <v>2171706.5700000008</v>
      </c>
    </row>
    <row r="53" spans="1:16" x14ac:dyDescent="0.3">
      <c r="B53" s="25"/>
      <c r="C53" s="25"/>
      <c r="D53" s="25"/>
      <c r="E53" s="25"/>
      <c r="F53" s="24"/>
      <c r="G53" s="24"/>
      <c r="H53" s="5"/>
      <c r="I53" s="17"/>
      <c r="J53" s="19"/>
      <c r="K53" s="19"/>
      <c r="L53" s="19"/>
      <c r="M53" s="19"/>
      <c r="N53" s="19"/>
      <c r="O53" s="19"/>
      <c r="P53" s="19"/>
    </row>
    <row r="54" spans="1:16" x14ac:dyDescent="0.3">
      <c r="A54" s="5"/>
      <c r="B54" s="5"/>
      <c r="C54" s="17"/>
      <c r="D54" s="5"/>
      <c r="E54" s="5" t="s">
        <v>9</v>
      </c>
      <c r="F54" s="5"/>
      <c r="G54" s="5"/>
      <c r="H54" s="11"/>
      <c r="I54" s="17"/>
      <c r="J54" s="23"/>
      <c r="K54" s="23"/>
      <c r="L54" s="5" t="s">
        <v>8</v>
      </c>
      <c r="M54" s="5"/>
      <c r="N54" s="18"/>
      <c r="O54" s="18"/>
      <c r="P54" s="18"/>
    </row>
    <row r="55" spans="1:16" ht="19.5" thickBot="1" x14ac:dyDescent="0.35">
      <c r="B55" s="17"/>
      <c r="E55" s="10" t="s">
        <v>7</v>
      </c>
      <c r="F55" s="22">
        <f>+G52+L52+M52+N52</f>
        <v>2990711.65</v>
      </c>
      <c r="G55" s="20"/>
      <c r="H55" s="20"/>
      <c r="K55" s="19"/>
      <c r="L55" s="11"/>
      <c r="M55" s="11"/>
      <c r="N55" s="11"/>
      <c r="O55" s="5"/>
      <c r="P55" s="18"/>
    </row>
    <row r="56" spans="1:16" ht="19.5" thickTop="1" x14ac:dyDescent="0.3">
      <c r="E56" s="10"/>
      <c r="F56" s="21"/>
      <c r="G56" s="20"/>
      <c r="H56" s="20"/>
      <c r="K56" s="19"/>
      <c r="L56" s="11"/>
      <c r="M56" s="11"/>
      <c r="N56" s="11"/>
      <c r="O56" s="5"/>
      <c r="P56" s="18"/>
    </row>
    <row r="57" spans="1:16" x14ac:dyDescent="0.3">
      <c r="A57" s="5"/>
      <c r="C57" s="17"/>
      <c r="D57" s="5"/>
      <c r="E57" s="5"/>
      <c r="F57" s="5"/>
      <c r="G57" s="5"/>
      <c r="H57" s="5"/>
      <c r="I57" s="17" t="s">
        <v>6</v>
      </c>
      <c r="J57" s="18"/>
      <c r="K57" s="18"/>
      <c r="L57" s="11"/>
      <c r="M57" s="11"/>
      <c r="N57" s="5"/>
      <c r="O57" s="5"/>
      <c r="P57" s="5"/>
    </row>
    <row r="58" spans="1:16" x14ac:dyDescent="0.3">
      <c r="A58" s="5"/>
      <c r="B58" s="5"/>
      <c r="C58" s="17"/>
      <c r="D58" s="5"/>
      <c r="E58" s="5"/>
      <c r="F58" s="5"/>
      <c r="G58" s="17"/>
      <c r="H58" s="4"/>
      <c r="I58" s="5"/>
      <c r="J58" s="11"/>
      <c r="K58" s="11"/>
      <c r="L58" s="5"/>
      <c r="M58" s="5"/>
      <c r="N58" s="5"/>
    </row>
    <row r="59" spans="1:16" x14ac:dyDescent="0.3">
      <c r="B59" s="5"/>
      <c r="C59" s="17"/>
      <c r="D59" s="3"/>
      <c r="E59" s="17"/>
      <c r="F59" s="12"/>
      <c r="G59" s="12"/>
      <c r="H59" s="12"/>
      <c r="I59" s="5"/>
      <c r="J59" s="5"/>
      <c r="K59" s="11"/>
      <c r="L59" s="5"/>
      <c r="M59" s="5"/>
      <c r="N59" s="5"/>
    </row>
    <row r="60" spans="1:16" ht="19.5" thickBot="1" x14ac:dyDescent="0.35">
      <c r="B60" s="15"/>
      <c r="C60" s="5"/>
      <c r="E60" s="15"/>
      <c r="F60" s="12"/>
      <c r="G60" s="16"/>
      <c r="H60" s="15"/>
      <c r="I60" s="15"/>
      <c r="J60" s="15"/>
      <c r="K60" s="5"/>
    </row>
    <row r="61" spans="1:16" x14ac:dyDescent="0.3">
      <c r="B61" s="6" t="s">
        <v>5</v>
      </c>
      <c r="C61" s="5"/>
      <c r="E61" s="6" t="s">
        <v>4</v>
      </c>
      <c r="G61" s="14" t="s">
        <v>3</v>
      </c>
      <c r="H61" s="14"/>
      <c r="I61" s="14"/>
      <c r="J61" s="14"/>
      <c r="K61" s="12"/>
      <c r="L61" s="5"/>
      <c r="M61" s="5"/>
    </row>
    <row r="62" spans="1:16" x14ac:dyDescent="0.3">
      <c r="B62" s="1" t="s">
        <v>2</v>
      </c>
      <c r="C62" s="5"/>
      <c r="E62" s="1" t="s">
        <v>1</v>
      </c>
      <c r="G62" s="13" t="s">
        <v>0</v>
      </c>
      <c r="H62" s="13"/>
      <c r="I62" s="13"/>
      <c r="J62" s="13"/>
      <c r="K62" s="12"/>
      <c r="L62" s="12"/>
      <c r="M62" s="5"/>
      <c r="N62" s="5"/>
    </row>
    <row r="63" spans="1:16" x14ac:dyDescent="0.3">
      <c r="C63" s="3"/>
      <c r="D63" s="3"/>
      <c r="E63" s="2"/>
      <c r="M63" s="11"/>
      <c r="N63" s="5"/>
    </row>
    <row r="64" spans="1:16" x14ac:dyDescent="0.3">
      <c r="A64" s="5"/>
      <c r="B64"/>
      <c r="C64"/>
      <c r="D64"/>
      <c r="E64"/>
      <c r="F64"/>
      <c r="G64"/>
      <c r="H64" s="10"/>
      <c r="I64" s="10"/>
      <c r="J64" s="9"/>
      <c r="K64" s="2"/>
      <c r="L64"/>
      <c r="M64"/>
      <c r="N64"/>
    </row>
    <row r="65" spans="1:17" x14ac:dyDescent="0.3">
      <c r="A65" s="5"/>
      <c r="B65"/>
      <c r="C65"/>
      <c r="D65"/>
      <c r="E65"/>
      <c r="F65"/>
      <c r="G65"/>
      <c r="H65" s="10"/>
      <c r="I65" s="10"/>
      <c r="J65" s="9"/>
      <c r="K65" s="2"/>
      <c r="L65"/>
      <c r="M65"/>
      <c r="N65"/>
    </row>
    <row r="66" spans="1:17" x14ac:dyDescent="0.3">
      <c r="A66" s="5"/>
      <c r="B66"/>
      <c r="C66"/>
      <c r="D66"/>
      <c r="E66"/>
      <c r="F66"/>
      <c r="G66"/>
      <c r="H66" s="8"/>
      <c r="I66" s="5"/>
      <c r="J66" s="7"/>
      <c r="K66"/>
      <c r="L66"/>
      <c r="M66"/>
      <c r="N66"/>
    </row>
    <row r="67" spans="1:17" x14ac:dyDescent="0.3">
      <c r="A67" s="5"/>
      <c r="B67"/>
      <c r="C67"/>
      <c r="D67"/>
      <c r="E67"/>
      <c r="F67"/>
      <c r="G67"/>
      <c r="H67" s="6"/>
      <c r="I67" s="5"/>
      <c r="J67" s="6"/>
      <c r="K67" s="2"/>
      <c r="L67"/>
      <c r="M67"/>
      <c r="N67"/>
    </row>
    <row r="68" spans="1:17" x14ac:dyDescent="0.3">
      <c r="A68" s="5"/>
      <c r="B68"/>
      <c r="C68"/>
      <c r="D68"/>
      <c r="E68"/>
      <c r="F68"/>
      <c r="G68"/>
      <c r="I68" s="5"/>
      <c r="K68" s="2"/>
      <c r="L68"/>
      <c r="M68"/>
      <c r="N68"/>
    </row>
    <row r="69" spans="1:17" x14ac:dyDescent="0.3">
      <c r="A69" s="5"/>
      <c r="B69"/>
      <c r="C69"/>
      <c r="D69"/>
      <c r="E69"/>
      <c r="F69"/>
      <c r="G69"/>
      <c r="I69" s="3"/>
      <c r="J69" s="3"/>
      <c r="K69" s="2"/>
      <c r="L69"/>
      <c r="M69"/>
      <c r="N69"/>
    </row>
    <row r="70" spans="1:17" x14ac:dyDescent="0.3">
      <c r="B70"/>
      <c r="C70"/>
      <c r="D70"/>
      <c r="E70"/>
      <c r="F70"/>
      <c r="G70"/>
      <c r="J70" s="3"/>
      <c r="K70" s="2"/>
      <c r="L70"/>
      <c r="M70"/>
      <c r="N70"/>
    </row>
    <row r="71" spans="1:17" x14ac:dyDescent="0.3">
      <c r="B71"/>
      <c r="C71"/>
      <c r="D71"/>
      <c r="E71"/>
      <c r="F71"/>
      <c r="G71"/>
      <c r="J71" s="3"/>
      <c r="K71" s="2"/>
      <c r="L71"/>
      <c r="M71"/>
      <c r="N71"/>
    </row>
    <row r="72" spans="1:17" x14ac:dyDescent="0.3">
      <c r="B72"/>
      <c r="C72"/>
      <c r="D72"/>
      <c r="E72"/>
      <c r="F72"/>
      <c r="G72"/>
      <c r="J72" s="3"/>
      <c r="K72" s="2"/>
      <c r="L72"/>
      <c r="M72"/>
      <c r="N72"/>
    </row>
    <row r="73" spans="1:17" x14ac:dyDescent="0.3">
      <c r="B73"/>
      <c r="C73"/>
      <c r="D73"/>
      <c r="E73"/>
      <c r="F73"/>
      <c r="G73"/>
      <c r="I73" s="5"/>
      <c r="J73" s="3"/>
      <c r="K73" s="2"/>
      <c r="L73"/>
      <c r="M73"/>
      <c r="N73"/>
    </row>
    <row r="74" spans="1:17" x14ac:dyDescent="0.3">
      <c r="B74"/>
      <c r="C74"/>
      <c r="D74"/>
      <c r="E74"/>
      <c r="F74"/>
      <c r="G74"/>
      <c r="I74" s="5"/>
      <c r="J74" s="4"/>
      <c r="K74" s="2"/>
      <c r="L74"/>
      <c r="M74"/>
      <c r="N74"/>
    </row>
    <row r="75" spans="1:17" x14ac:dyDescent="0.3">
      <c r="B75"/>
      <c r="C75"/>
      <c r="D75"/>
      <c r="E75"/>
      <c r="F75"/>
      <c r="G75"/>
      <c r="I75" s="3"/>
      <c r="J75" s="3"/>
      <c r="K75" s="2"/>
      <c r="L75"/>
      <c r="M75"/>
      <c r="N75"/>
    </row>
    <row r="76" spans="1:17" x14ac:dyDescent="0.3">
      <c r="B76"/>
      <c r="C76"/>
      <c r="D76"/>
      <c r="E76"/>
      <c r="F76"/>
      <c r="G76"/>
      <c r="I76" s="3"/>
      <c r="J76" s="3"/>
      <c r="K76" s="2"/>
      <c r="L76"/>
      <c r="M76"/>
      <c r="N76"/>
    </row>
    <row r="77" spans="1:17" x14ac:dyDescent="0.3">
      <c r="C77" s="1"/>
      <c r="E77" s="3"/>
    </row>
    <row r="78" spans="1:17" x14ac:dyDescent="0.3">
      <c r="C78" s="1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x14ac:dyDescent="0.3">
      <c r="C79" s="1"/>
      <c r="D79"/>
      <c r="E79"/>
      <c r="F79"/>
      <c r="G79"/>
      <c r="H79"/>
      <c r="I79"/>
      <c r="J79" s="10"/>
      <c r="K79" s="10"/>
      <c r="L79" s="9"/>
      <c r="M79" s="2"/>
      <c r="N79"/>
      <c r="O79"/>
      <c r="P79"/>
      <c r="Q79"/>
    </row>
    <row r="80" spans="1:17" x14ac:dyDescent="0.3">
      <c r="C80" s="1"/>
      <c r="D80"/>
      <c r="E80"/>
      <c r="F80"/>
      <c r="G80"/>
      <c r="H80"/>
      <c r="I80"/>
      <c r="J80" s="10"/>
      <c r="K80" s="10"/>
      <c r="L80" s="9"/>
      <c r="M80" s="2"/>
      <c r="N80"/>
      <c r="O80"/>
      <c r="P80"/>
      <c r="Q80"/>
    </row>
    <row r="81" spans="3:17" x14ac:dyDescent="0.3">
      <c r="C81" s="1"/>
      <c r="D81"/>
      <c r="E81"/>
      <c r="F81"/>
      <c r="G81"/>
      <c r="H81"/>
      <c r="I81"/>
      <c r="J81" s="10"/>
      <c r="K81" s="10"/>
      <c r="L81" s="9"/>
      <c r="M81" s="2"/>
      <c r="N81"/>
      <c r="O81"/>
      <c r="P81"/>
      <c r="Q81"/>
    </row>
    <row r="82" spans="3:17" x14ac:dyDescent="0.3">
      <c r="C82" s="1"/>
      <c r="D82"/>
      <c r="E82"/>
      <c r="F82"/>
      <c r="G82"/>
      <c r="H82"/>
      <c r="I82"/>
      <c r="J82" s="8"/>
      <c r="K82" s="5"/>
      <c r="L82" s="7"/>
      <c r="M82"/>
      <c r="N82"/>
      <c r="O82"/>
      <c r="P82"/>
      <c r="Q82"/>
    </row>
    <row r="83" spans="3:17" x14ac:dyDescent="0.3">
      <c r="C83" s="1"/>
      <c r="D83"/>
      <c r="E83"/>
      <c r="F83"/>
      <c r="G83"/>
      <c r="H83"/>
      <c r="I83"/>
      <c r="J83" s="6"/>
      <c r="K83" s="5"/>
      <c r="L83" s="6"/>
      <c r="M83" s="2"/>
      <c r="N83"/>
      <c r="O83"/>
      <c r="P83"/>
      <c r="Q83"/>
    </row>
    <row r="84" spans="3:17" x14ac:dyDescent="0.3">
      <c r="C84" s="1"/>
      <c r="D84"/>
      <c r="E84"/>
      <c r="F84"/>
      <c r="G84"/>
      <c r="H84"/>
      <c r="I84"/>
      <c r="K84" s="5"/>
      <c r="M84" s="2"/>
      <c r="N84"/>
      <c r="O84"/>
      <c r="P84"/>
      <c r="Q84"/>
    </row>
    <row r="85" spans="3:17" x14ac:dyDescent="0.3">
      <c r="C85" s="1"/>
      <c r="D85"/>
      <c r="E85"/>
      <c r="F85"/>
      <c r="G85"/>
      <c r="H85"/>
      <c r="I85"/>
      <c r="K85" s="3"/>
      <c r="L85" s="3"/>
      <c r="M85" s="2"/>
      <c r="N85"/>
      <c r="O85"/>
      <c r="P85"/>
      <c r="Q85"/>
    </row>
    <row r="86" spans="3:17" x14ac:dyDescent="0.3">
      <c r="C86" s="1"/>
      <c r="D86"/>
      <c r="E86"/>
      <c r="F86"/>
      <c r="G86"/>
      <c r="H86"/>
      <c r="I86"/>
      <c r="L86" s="3"/>
      <c r="M86" s="2"/>
      <c r="N86"/>
      <c r="O86"/>
      <c r="P86"/>
      <c r="Q86"/>
    </row>
    <row r="87" spans="3:17" x14ac:dyDescent="0.3">
      <c r="C87" s="1"/>
      <c r="D87"/>
      <c r="E87"/>
      <c r="F87"/>
      <c r="G87"/>
      <c r="H87"/>
      <c r="I87"/>
      <c r="L87" s="3"/>
      <c r="M87" s="2"/>
      <c r="N87"/>
      <c r="O87"/>
      <c r="P87"/>
      <c r="Q87"/>
    </row>
    <row r="88" spans="3:17" x14ac:dyDescent="0.3">
      <c r="C88" s="1"/>
      <c r="D88"/>
      <c r="E88"/>
      <c r="F88"/>
      <c r="G88"/>
      <c r="H88"/>
      <c r="I88"/>
      <c r="L88" s="3"/>
      <c r="M88" s="2"/>
      <c r="N88"/>
      <c r="O88"/>
      <c r="P88"/>
      <c r="Q88"/>
    </row>
    <row r="89" spans="3:17" x14ac:dyDescent="0.3">
      <c r="C89" s="1"/>
      <c r="D89"/>
      <c r="E89"/>
      <c r="F89"/>
      <c r="G89"/>
      <c r="H89"/>
      <c r="I89"/>
      <c r="K89" s="5"/>
      <c r="L89" s="3"/>
      <c r="M89" s="2"/>
      <c r="N89"/>
      <c r="O89"/>
      <c r="P89"/>
      <c r="Q89"/>
    </row>
    <row r="90" spans="3:17" x14ac:dyDescent="0.3">
      <c r="C90" s="1"/>
      <c r="D90"/>
      <c r="E90"/>
      <c r="F90"/>
      <c r="G90"/>
      <c r="H90"/>
      <c r="I90"/>
      <c r="K90" s="5"/>
      <c r="L90" s="4"/>
      <c r="M90" s="2"/>
      <c r="N90"/>
      <c r="O90"/>
      <c r="P90"/>
      <c r="Q90"/>
    </row>
    <row r="91" spans="3:17" x14ac:dyDescent="0.3">
      <c r="D91"/>
      <c r="E91"/>
      <c r="F91"/>
      <c r="G91"/>
      <c r="H91"/>
      <c r="I91"/>
      <c r="K91" s="3"/>
      <c r="L91" s="3"/>
      <c r="M91" s="2"/>
      <c r="N91"/>
      <c r="O91"/>
      <c r="P91"/>
      <c r="Q91"/>
    </row>
    <row r="92" spans="3:17" x14ac:dyDescent="0.3">
      <c r="D92"/>
      <c r="E92"/>
      <c r="F92"/>
      <c r="G92"/>
      <c r="H92"/>
      <c r="I92"/>
      <c r="K92" s="3"/>
      <c r="L92" s="3"/>
      <c r="M92" s="2"/>
      <c r="N92"/>
      <c r="O92"/>
      <c r="P92"/>
      <c r="Q92"/>
    </row>
    <row r="93" spans="3:17" x14ac:dyDescent="0.3">
      <c r="D93"/>
      <c r="E93"/>
      <c r="F93"/>
      <c r="G93"/>
      <c r="H93"/>
      <c r="I93"/>
      <c r="K93" s="3"/>
      <c r="L93" s="3"/>
      <c r="M93" s="2"/>
      <c r="N93"/>
      <c r="O93"/>
      <c r="P93"/>
      <c r="Q93"/>
    </row>
  </sheetData>
  <mergeCells count="14">
    <mergeCell ref="A50:O50"/>
    <mergeCell ref="A17:O17"/>
    <mergeCell ref="A8:O8"/>
    <mergeCell ref="A40:O40"/>
    <mergeCell ref="A9:O9"/>
    <mergeCell ref="A7:O7"/>
    <mergeCell ref="G62:J62"/>
    <mergeCell ref="A52:F52"/>
    <mergeCell ref="G61:J61"/>
    <mergeCell ref="A32:O32"/>
    <mergeCell ref="A28:O28"/>
    <mergeCell ref="A24:O24"/>
    <mergeCell ref="A11:O11"/>
    <mergeCell ref="A43:O43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4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4" ma:contentTypeDescription="Crear nuevo documento." ma:contentTypeScope="" ma:versionID="4868e2f3c5e9f9900cf759cc5045beeb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9715949b3447e341d8a720d57f618692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8B127-EA51-4DA4-930B-ABC010BFE5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9CB2FF-4A44-4CD2-BA04-10B7107BD8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05C6F3-859D-48AB-B491-3F72179FE413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f1d2a94-10b3-4315-8e65-29e99209519a"/>
    <ds:schemaRef ds:uri="a5c77184-e583-448a-9313-172398034e8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Fijo</vt:lpstr>
      <vt:lpstr>'Nomina Fijo'!Área_de_impresión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2022-09-06T13:40:28Z</dcterms:created>
  <dcterms:modified xsi:type="dcterms:W3CDTF">2022-09-06T13:40:58Z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