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gorio Gonzalez\Desktop\"/>
    </mc:Choice>
  </mc:AlternateContent>
  <bookViews>
    <workbookView xWindow="0" yWindow="0" windowWidth="20490" windowHeight="7530"/>
  </bookViews>
  <sheets>
    <sheet name="Fijo Abril 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0" i="1" l="1"/>
  <c r="L40" i="1"/>
  <c r="F40" i="1"/>
  <c r="D40" i="1"/>
  <c r="K39" i="1"/>
  <c r="J39" i="1"/>
  <c r="I39" i="1"/>
  <c r="H39" i="1"/>
  <c r="G39" i="1"/>
  <c r="E39" i="1" s="1"/>
  <c r="N39" i="1" s="1"/>
  <c r="K38" i="1"/>
  <c r="J38" i="1"/>
  <c r="I38" i="1"/>
  <c r="H38" i="1"/>
  <c r="G38" i="1"/>
  <c r="K37" i="1"/>
  <c r="J37" i="1"/>
  <c r="I37" i="1"/>
  <c r="H37" i="1"/>
  <c r="G37" i="1"/>
  <c r="K36" i="1"/>
  <c r="J36" i="1"/>
  <c r="I36" i="1"/>
  <c r="H36" i="1"/>
  <c r="E36" i="1" s="1"/>
  <c r="N36" i="1" s="1"/>
  <c r="G36" i="1"/>
  <c r="K35" i="1"/>
  <c r="J35" i="1"/>
  <c r="I35" i="1"/>
  <c r="H35" i="1"/>
  <c r="G35" i="1"/>
  <c r="E35" i="1"/>
  <c r="N35" i="1" s="1"/>
  <c r="K34" i="1"/>
  <c r="J34" i="1"/>
  <c r="I34" i="1"/>
  <c r="H34" i="1"/>
  <c r="E34" i="1" s="1"/>
  <c r="N34" i="1" s="1"/>
  <c r="G34" i="1"/>
  <c r="K33" i="1"/>
  <c r="J33" i="1"/>
  <c r="I33" i="1"/>
  <c r="H33" i="1"/>
  <c r="G33" i="1"/>
  <c r="E33" i="1" s="1"/>
  <c r="N33" i="1" s="1"/>
  <c r="K32" i="1"/>
  <c r="J32" i="1"/>
  <c r="I32" i="1"/>
  <c r="H32" i="1"/>
  <c r="G32" i="1"/>
  <c r="E32" i="1"/>
  <c r="N32" i="1" s="1"/>
  <c r="K31" i="1"/>
  <c r="J31" i="1"/>
  <c r="I31" i="1"/>
  <c r="H31" i="1"/>
  <c r="E31" i="1" s="1"/>
  <c r="N31" i="1" s="1"/>
  <c r="G31" i="1"/>
  <c r="K30" i="1"/>
  <c r="J30" i="1"/>
  <c r="I30" i="1"/>
  <c r="H30" i="1"/>
  <c r="G30" i="1"/>
  <c r="K29" i="1"/>
  <c r="J29" i="1"/>
  <c r="I29" i="1"/>
  <c r="H29" i="1"/>
  <c r="G29" i="1"/>
  <c r="E29" i="1" s="1"/>
  <c r="N29" i="1" s="1"/>
  <c r="K28" i="1"/>
  <c r="J28" i="1"/>
  <c r="I28" i="1"/>
  <c r="H28" i="1"/>
  <c r="E28" i="1" s="1"/>
  <c r="N28" i="1" s="1"/>
  <c r="G28" i="1"/>
  <c r="K27" i="1"/>
  <c r="J27" i="1"/>
  <c r="I27" i="1"/>
  <c r="H27" i="1"/>
  <c r="G27" i="1"/>
  <c r="E27" i="1"/>
  <c r="N27" i="1" s="1"/>
  <c r="K26" i="1"/>
  <c r="J26" i="1"/>
  <c r="I26" i="1"/>
  <c r="H26" i="1"/>
  <c r="E26" i="1" s="1"/>
  <c r="N26" i="1" s="1"/>
  <c r="G26" i="1"/>
  <c r="K25" i="1"/>
  <c r="J25" i="1"/>
  <c r="I25" i="1"/>
  <c r="H25" i="1"/>
  <c r="G25" i="1"/>
  <c r="E25" i="1" s="1"/>
  <c r="N25" i="1" s="1"/>
  <c r="K24" i="1"/>
  <c r="J24" i="1"/>
  <c r="I24" i="1"/>
  <c r="H24" i="1"/>
  <c r="G24" i="1"/>
  <c r="N24" i="1" s="1"/>
  <c r="K23" i="1"/>
  <c r="J23" i="1"/>
  <c r="I23" i="1"/>
  <c r="H23" i="1"/>
  <c r="G23" i="1"/>
  <c r="K22" i="1"/>
  <c r="J22" i="1"/>
  <c r="I22" i="1"/>
  <c r="H22" i="1"/>
  <c r="G22" i="1"/>
  <c r="K21" i="1"/>
  <c r="J21" i="1"/>
  <c r="I21" i="1"/>
  <c r="H21" i="1"/>
  <c r="G21" i="1"/>
  <c r="E21" i="1"/>
  <c r="N21" i="1" s="1"/>
  <c r="K20" i="1"/>
  <c r="J20" i="1"/>
  <c r="I20" i="1"/>
  <c r="H20" i="1"/>
  <c r="G20" i="1"/>
  <c r="N20" i="1" s="1"/>
  <c r="K19" i="1"/>
  <c r="J19" i="1"/>
  <c r="I19" i="1"/>
  <c r="H19" i="1"/>
  <c r="G19" i="1"/>
  <c r="K18" i="1"/>
  <c r="J18" i="1"/>
  <c r="I18" i="1"/>
  <c r="H18" i="1"/>
  <c r="G18" i="1"/>
  <c r="E18" i="1"/>
  <c r="N18" i="1" s="1"/>
  <c r="K17" i="1"/>
  <c r="J17" i="1"/>
  <c r="I17" i="1"/>
  <c r="H17" i="1"/>
  <c r="G17" i="1"/>
  <c r="E17" i="1" s="1"/>
  <c r="N17" i="1" s="1"/>
  <c r="K16" i="1"/>
  <c r="J16" i="1"/>
  <c r="I16" i="1"/>
  <c r="H16" i="1"/>
  <c r="G16" i="1"/>
  <c r="K15" i="1"/>
  <c r="J15" i="1"/>
  <c r="I15" i="1"/>
  <c r="H15" i="1"/>
  <c r="G15" i="1"/>
  <c r="E15" i="1" s="1"/>
  <c r="N15" i="1" s="1"/>
  <c r="K14" i="1"/>
  <c r="J14" i="1"/>
  <c r="I14" i="1"/>
  <c r="H14" i="1"/>
  <c r="G14" i="1"/>
  <c r="E14" i="1" s="1"/>
  <c r="N14" i="1" s="1"/>
  <c r="K13" i="1"/>
  <c r="J13" i="1"/>
  <c r="I13" i="1"/>
  <c r="H13" i="1"/>
  <c r="G13" i="1"/>
  <c r="E13" i="1"/>
  <c r="N13" i="1" s="1"/>
  <c r="K12" i="1"/>
  <c r="J12" i="1"/>
  <c r="I12" i="1"/>
  <c r="H12" i="1"/>
  <c r="G12" i="1"/>
  <c r="K11" i="1"/>
  <c r="J11" i="1"/>
  <c r="I11" i="1"/>
  <c r="H11" i="1"/>
  <c r="E11" i="1" s="1"/>
  <c r="N11" i="1" s="1"/>
  <c r="G11" i="1"/>
  <c r="G40" i="1" l="1"/>
  <c r="K40" i="1"/>
  <c r="E16" i="1"/>
  <c r="N16" i="1" s="1"/>
  <c r="E19" i="1"/>
  <c r="N19" i="1" s="1"/>
  <c r="E22" i="1"/>
  <c r="N22" i="1" s="1"/>
  <c r="H40" i="1"/>
  <c r="E23" i="1"/>
  <c r="N23" i="1" s="1"/>
  <c r="E30" i="1"/>
  <c r="N30" i="1" s="1"/>
  <c r="E37" i="1"/>
  <c r="N37" i="1" s="1"/>
  <c r="J40" i="1"/>
  <c r="I40" i="1"/>
  <c r="E38" i="1"/>
  <c r="N38" i="1" s="1"/>
  <c r="N12" i="1"/>
  <c r="N40" i="1" s="1"/>
  <c r="E40" i="1"/>
</calcChain>
</file>

<file path=xl/sharedStrings.xml><?xml version="1.0" encoding="utf-8"?>
<sst xmlns="http://schemas.openxmlformats.org/spreadsheetml/2006/main" count="74" uniqueCount="73">
  <si>
    <t xml:space="preserve">No. </t>
  </si>
  <si>
    <t>BENEFICIARIO</t>
  </si>
  <si>
    <t>CARGO</t>
  </si>
  <si>
    <t>SUELDO</t>
  </si>
  <si>
    <t xml:space="preserve">ISR </t>
  </si>
  <si>
    <t>INAVI</t>
  </si>
  <si>
    <t>AFP EMPLEADO</t>
  </si>
  <si>
    <t>SFS EMPLEADO</t>
  </si>
  <si>
    <t>SFS EMPLEADOR</t>
  </si>
  <si>
    <t>AFP EMPLEADOR</t>
  </si>
  <si>
    <t>RIESGO LABORAL</t>
  </si>
  <si>
    <t xml:space="preserve">SEGURO MEDICO </t>
  </si>
  <si>
    <t>PDSS</t>
  </si>
  <si>
    <t>SUELDO NETO</t>
  </si>
  <si>
    <t xml:space="preserve">Alejandro Zacarias Jimenez Reyes </t>
  </si>
  <si>
    <t xml:space="preserve">Director Nacional </t>
  </si>
  <si>
    <t xml:space="preserve">Christian Ariel Cuello Luna </t>
  </si>
  <si>
    <t xml:space="preserve">Director Administrativo Financiero </t>
  </si>
  <si>
    <t xml:space="preserve">Cenia Altagracia Correa </t>
  </si>
  <si>
    <t xml:space="preserve">Directora de Geografia </t>
  </si>
  <si>
    <t>Wanda Lisselote Binet Gonzalez</t>
  </si>
  <si>
    <t>Directora de Cartografía</t>
  </si>
  <si>
    <t>Emilio Antonio Hernandez Vasquez</t>
  </si>
  <si>
    <t xml:space="preserve">Consultor Juridico </t>
  </si>
  <si>
    <t xml:space="preserve">Angel Luis Feliz Castillo </t>
  </si>
  <si>
    <t xml:space="preserve">Encargado de Compras y Contrataciones </t>
  </si>
  <si>
    <t>Pamela Soto La Paz</t>
  </si>
  <si>
    <t xml:space="preserve">Encargada Administrativa </t>
  </si>
  <si>
    <t>Carolin Fonier  Perez</t>
  </si>
  <si>
    <t xml:space="preserve">Encargada de Recursos Humanos </t>
  </si>
  <si>
    <t xml:space="preserve">Midori Rosa Magoshi Fernández </t>
  </si>
  <si>
    <t>Encargada de Planificación y Desarrollo</t>
  </si>
  <si>
    <t>Eliud De León Garó</t>
  </si>
  <si>
    <t>Coordinador de Produccion Cartografica</t>
  </si>
  <si>
    <t>Analista de Geografía</t>
  </si>
  <si>
    <t>Analista de Cartografía</t>
  </si>
  <si>
    <t>Génesis Nazaret Villafaña Sepulveda</t>
  </si>
  <si>
    <t>Analista de Compras y Contrataciones</t>
  </si>
  <si>
    <t>Verónica Apolonio Jiménez</t>
  </si>
  <si>
    <t>Analista de Recursos Humanos</t>
  </si>
  <si>
    <t xml:space="preserve">Altagracia Scarlett Jiménez Moronta </t>
  </si>
  <si>
    <t>Abogada</t>
  </si>
  <si>
    <t>Analista en Geomatica</t>
  </si>
  <si>
    <t>Stephanie Aimee Padilla Monegro</t>
  </si>
  <si>
    <t xml:space="preserve">Responsable Acceso a la información </t>
  </si>
  <si>
    <t>Yanet Ismenys Bello Maggiolo</t>
  </si>
  <si>
    <t>Asistente Administrativa</t>
  </si>
  <si>
    <t>Clara Maria Suarez Classe</t>
  </si>
  <si>
    <t xml:space="preserve">Secretaria </t>
  </si>
  <si>
    <t>Maria Ynes Ramírez Ramírez</t>
  </si>
  <si>
    <t>Juan Manuel Flores Fabian</t>
  </si>
  <si>
    <t>Mensajero interno y externo</t>
  </si>
  <si>
    <t xml:space="preserve">Auxiliar Administrativo </t>
  </si>
  <si>
    <t xml:space="preserve">Andrés David Ramírez Rojas </t>
  </si>
  <si>
    <t>Auxiliar de Recursos Humanos</t>
  </si>
  <si>
    <t>Christian José D'Oleo Brito</t>
  </si>
  <si>
    <t>Chofer</t>
  </si>
  <si>
    <t xml:space="preserve">Mercedes Florentino Cuevas </t>
  </si>
  <si>
    <t xml:space="preserve">Conserje </t>
  </si>
  <si>
    <t>Maria Antonia Cabrera Sánchez</t>
  </si>
  <si>
    <t>Conserje</t>
  </si>
  <si>
    <t>Victor Spencer De La Rosa Villanueva</t>
  </si>
  <si>
    <t>Encargado de Servicios Generales</t>
  </si>
  <si>
    <t>Laura Isabel Guzmán Aybar</t>
  </si>
  <si>
    <t>Analista de Planificación</t>
  </si>
  <si>
    <t>Gregorio Antonio González Vargas</t>
  </si>
  <si>
    <t>Soporte Técnico Informatico</t>
  </si>
  <si>
    <t>Nancy Lucila Rodriguez Perez</t>
  </si>
  <si>
    <t>José Leandro Santos</t>
  </si>
  <si>
    <t>Juan Victor Toca Medina</t>
  </si>
  <si>
    <t>Rhaymar Ramses Matos García</t>
  </si>
  <si>
    <t>NÓMINA DE PAGO PERSONAL FIJO</t>
  </si>
  <si>
    <t>abr-17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</si>
</sst>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&quot;RD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sz val="20"/>
      <name val="Calibri"/>
      <family val="2"/>
    </font>
    <font>
      <b/>
      <sz val="28"/>
      <color theme="1"/>
      <name val="Calibri"/>
      <family val="2"/>
      <charset val="1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/>
    <xf numFmtId="164" fontId="3" fillId="0" borderId="5" xfId="1" applyFont="1" applyFill="1" applyBorder="1" applyAlignment="1">
      <alignment vertical="center"/>
    </xf>
    <xf numFmtId="164" fontId="4" fillId="0" borderId="5" xfId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164" fontId="3" fillId="0" borderId="6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horizontal="left" vertical="top"/>
    </xf>
    <xf numFmtId="0" fontId="3" fillId="0" borderId="7" xfId="0" applyFont="1" applyFill="1" applyBorder="1" applyAlignment="1"/>
    <xf numFmtId="164" fontId="3" fillId="0" borderId="7" xfId="1" applyFont="1" applyFill="1" applyBorder="1" applyAlignment="1">
      <alignment vertical="center"/>
    </xf>
    <xf numFmtId="164" fontId="4" fillId="0" borderId="7" xfId="1" applyFont="1" applyFill="1" applyBorder="1" applyAlignment="1">
      <alignment vertical="center"/>
    </xf>
    <xf numFmtId="0" fontId="3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vertical="top"/>
    </xf>
    <xf numFmtId="4" fontId="3" fillId="0" borderId="7" xfId="0" applyNumberFormat="1" applyFont="1" applyFill="1" applyBorder="1" applyAlignment="1">
      <alignment vertical="center"/>
    </xf>
    <xf numFmtId="164" fontId="3" fillId="0" borderId="7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/>
    <xf numFmtId="17" fontId="2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17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17" fontId="6" fillId="0" borderId="0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1214438</xdr:colOff>
      <xdr:row>0</xdr:row>
      <xdr:rowOff>142875</xdr:rowOff>
    </xdr:from>
    <xdr:to>
      <xdr:col>6</xdr:col>
      <xdr:colOff>595312</xdr:colOff>
      <xdr:row>4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575B4A5-5ED1-42A6-B68E-E9B7DB5F28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11063" y="142875"/>
          <a:ext cx="3381374" cy="1381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view="pageBreakPreview" zoomScale="40" zoomScaleNormal="55" zoomScaleSheetLayoutView="40" workbookViewId="0">
      <selection activeCell="C5" sqref="C5"/>
    </sheetView>
  </sheetViews>
  <sheetFormatPr baseColWidth="10" defaultRowHeight="15" x14ac:dyDescent="0.25"/>
  <cols>
    <col min="1" max="1" width="8.140625" bestFit="1" customWidth="1"/>
    <col min="2" max="2" width="62.140625" bestFit="1" customWidth="1"/>
    <col min="3" max="3" width="66.42578125" bestFit="1" customWidth="1"/>
    <col min="4" max="4" width="29.5703125" bestFit="1" customWidth="1"/>
    <col min="5" max="5" width="26.42578125" bestFit="1" customWidth="1"/>
    <col min="6" max="6" width="33.7109375" bestFit="1" customWidth="1"/>
    <col min="7" max="7" width="26.85546875" bestFit="1" customWidth="1"/>
    <col min="8" max="8" width="26.140625" bestFit="1" customWidth="1"/>
    <col min="9" max="9" width="28.42578125" bestFit="1" customWidth="1"/>
    <col min="10" max="10" width="29.28515625" bestFit="1" customWidth="1"/>
    <col min="11" max="11" width="29.42578125" bestFit="1" customWidth="1"/>
    <col min="12" max="12" width="30.5703125" bestFit="1" customWidth="1"/>
    <col min="13" max="13" width="22.42578125" bestFit="1" customWidth="1"/>
    <col min="14" max="14" width="29.5703125" bestFit="1" customWidth="1"/>
  </cols>
  <sheetData>
    <row r="1" spans="1:14" ht="26.25" x14ac:dyDescent="0.4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26.25" x14ac:dyDescent="0.4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26.25" x14ac:dyDescent="0.4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26.25" x14ac:dyDescent="0.4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26.25" x14ac:dyDescent="0.4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36" x14ac:dyDescent="0.55000000000000004">
      <c r="A6" s="27"/>
      <c r="B6" s="27"/>
      <c r="C6" s="32"/>
      <c r="D6" s="31" t="s">
        <v>71</v>
      </c>
      <c r="E6" s="31"/>
      <c r="F6" s="31"/>
      <c r="G6" s="31"/>
      <c r="H6" s="31"/>
      <c r="I6" s="27"/>
      <c r="J6" s="27"/>
      <c r="K6" s="27"/>
      <c r="L6" s="27"/>
      <c r="M6" s="27"/>
      <c r="N6" s="27"/>
    </row>
    <row r="7" spans="1:14" ht="36" x14ac:dyDescent="0.55000000000000004">
      <c r="A7" s="27"/>
      <c r="B7" s="27"/>
      <c r="C7" s="27"/>
      <c r="D7" s="28"/>
      <c r="E7" s="28"/>
      <c r="F7" s="28" t="s">
        <v>72</v>
      </c>
      <c r="G7" s="28"/>
      <c r="H7" s="28"/>
      <c r="I7" s="27"/>
      <c r="J7" s="27"/>
      <c r="K7" s="27"/>
      <c r="L7" s="27"/>
      <c r="M7" s="27"/>
      <c r="N7" s="27"/>
    </row>
    <row r="8" spans="1:14" ht="36" x14ac:dyDescent="0.55000000000000004">
      <c r="A8" s="27"/>
      <c r="B8" s="27"/>
      <c r="C8" s="27"/>
      <c r="D8" s="28"/>
      <c r="E8" s="28"/>
      <c r="F8" s="28"/>
      <c r="G8" s="28"/>
      <c r="H8" s="28"/>
      <c r="I8" s="27"/>
      <c r="J8" s="27"/>
      <c r="K8" s="27"/>
      <c r="L8" s="27"/>
      <c r="M8" s="27"/>
      <c r="N8" s="27"/>
    </row>
    <row r="9" spans="1:14" ht="27" thickBot="1" x14ac:dyDescent="0.45">
      <c r="A9" s="1"/>
      <c r="B9" s="2"/>
      <c r="C9" s="2"/>
      <c r="D9" s="2"/>
      <c r="E9" s="2"/>
      <c r="F9" s="3"/>
      <c r="G9" s="3"/>
      <c r="H9" s="30"/>
      <c r="I9" s="30"/>
      <c r="J9" s="30"/>
      <c r="K9" s="30"/>
      <c r="L9" s="30"/>
      <c r="M9" s="30"/>
      <c r="N9" s="30"/>
    </row>
    <row r="10" spans="1:14" ht="27" thickBot="1" x14ac:dyDescent="0.4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6</v>
      </c>
      <c r="H10" s="5" t="s">
        <v>7</v>
      </c>
      <c r="I10" s="5" t="s">
        <v>8</v>
      </c>
      <c r="J10" s="5" t="s">
        <v>9</v>
      </c>
      <c r="K10" s="5" t="s">
        <v>10</v>
      </c>
      <c r="L10" s="5" t="s">
        <v>11</v>
      </c>
      <c r="M10" s="5" t="s">
        <v>12</v>
      </c>
      <c r="N10" s="6" t="s">
        <v>13</v>
      </c>
    </row>
    <row r="11" spans="1:14" ht="26.25" x14ac:dyDescent="0.4">
      <c r="A11" s="7">
        <v>1</v>
      </c>
      <c r="B11" s="8" t="s">
        <v>14</v>
      </c>
      <c r="C11" s="9" t="s">
        <v>15</v>
      </c>
      <c r="D11" s="10">
        <v>275000</v>
      </c>
      <c r="E11" s="10">
        <f>ROUND(IF(((D11-G11-H11)&gt;34685.01)*((D11-G11-H11)&lt;52027.43),(((D11-G11-H11)-34685.01)*0.15),+IF(((D11-G11-H11)&gt;52027.43)*((D11-G11-H11)&lt;72260.26),((((D11-G11-H11)-52027.43)*0.2)+2601.33),+IF((D11-G11-H11)&gt;72260.26,(((D11-G11-H11)-72260.26)*25%)+6648,0))),2)</f>
        <v>55169.760000000002</v>
      </c>
      <c r="F11" s="10">
        <v>25</v>
      </c>
      <c r="G11" s="10">
        <f t="shared" ref="G11:G39" si="0">ROUND(IF((D11)&gt;(9855*20),((9855*20)*0.0287),(D11)*0.0287),2)</f>
        <v>5656.77</v>
      </c>
      <c r="H11" s="10">
        <f t="shared" ref="H11:H39" si="1">ROUND(IF((D11)&gt;(9855*10),((9855*10)*0.0304),(D11)*0.0304),2)</f>
        <v>2995.92</v>
      </c>
      <c r="I11" s="10">
        <f t="shared" ref="I11:I39" si="2">ROUND(IF((D11)&gt;(9855*10),((9855*10)*0.0709),(D11)*0.0709),2)</f>
        <v>6987.2</v>
      </c>
      <c r="J11" s="10">
        <f t="shared" ref="J11:J36" si="3">ROUND(IF((D11)&gt;(9855*20),((9855*20)*0.071),(D11)*0.071),2)</f>
        <v>13994.1</v>
      </c>
      <c r="K11" s="11">
        <f t="shared" ref="K11:K36" si="4">+ROUND(IF(D11&gt;(9855*4),((9855*4)*0.011),D11*0.011),2)</f>
        <v>433.62</v>
      </c>
      <c r="L11" s="11"/>
      <c r="M11" s="12"/>
      <c r="N11" s="13">
        <f t="shared" ref="N11:N15" si="5">+D11-E11-F11-G11-H11-L11-M11</f>
        <v>211152.55</v>
      </c>
    </row>
    <row r="12" spans="1:14" ht="26.25" x14ac:dyDescent="0.4">
      <c r="A12" s="7">
        <v>2</v>
      </c>
      <c r="B12" s="14" t="s">
        <v>16</v>
      </c>
      <c r="C12" s="15" t="s">
        <v>17</v>
      </c>
      <c r="D12" s="16">
        <v>150000</v>
      </c>
      <c r="E12" s="16">
        <v>24024.52</v>
      </c>
      <c r="F12" s="16">
        <v>25</v>
      </c>
      <c r="G12" s="16">
        <f t="shared" si="0"/>
        <v>4305</v>
      </c>
      <c r="H12" s="16">
        <f t="shared" si="1"/>
        <v>2995.92</v>
      </c>
      <c r="I12" s="16">
        <f t="shared" si="2"/>
        <v>6987.2</v>
      </c>
      <c r="J12" s="16">
        <f t="shared" si="3"/>
        <v>10650</v>
      </c>
      <c r="K12" s="17">
        <f t="shared" si="4"/>
        <v>433.62</v>
      </c>
      <c r="L12" s="17"/>
      <c r="M12" s="17">
        <v>932.76</v>
      </c>
      <c r="N12" s="13">
        <f t="shared" si="5"/>
        <v>117716.8</v>
      </c>
    </row>
    <row r="13" spans="1:14" ht="26.25" x14ac:dyDescent="0.4">
      <c r="A13" s="7">
        <v>3</v>
      </c>
      <c r="B13" s="18" t="s">
        <v>18</v>
      </c>
      <c r="C13" s="15" t="s">
        <v>19</v>
      </c>
      <c r="D13" s="16">
        <v>150000</v>
      </c>
      <c r="E13" s="16">
        <f t="shared" ref="E13:E39" si="6">ROUND(IF(((D13-G13-H13)&gt;34685.01)*((D13-G13-H13)&lt;52027.43),(((D13-G13-H13)-34685.01)*0.15),+IF(((D13-G13-H13)&gt;52027.43)*((D13-G13-H13)&lt;72260.26),((((D13-G13-H13)-52027.43)*0.2)+2601.33),+IF((D13-G13-H13)&gt;72260.26,(((D13-G13-H13)-72260.26)*25%)+6648,0))),2)</f>
        <v>24257.71</v>
      </c>
      <c r="F13" s="16">
        <v>25</v>
      </c>
      <c r="G13" s="16">
        <f t="shared" si="0"/>
        <v>4305</v>
      </c>
      <c r="H13" s="16">
        <f t="shared" si="1"/>
        <v>2995.92</v>
      </c>
      <c r="I13" s="16">
        <f t="shared" si="2"/>
        <v>6987.2</v>
      </c>
      <c r="J13" s="16">
        <f t="shared" si="3"/>
        <v>10650</v>
      </c>
      <c r="K13" s="17">
        <f t="shared" si="4"/>
        <v>433.62</v>
      </c>
      <c r="L13" s="17"/>
      <c r="M13" s="17"/>
      <c r="N13" s="13">
        <f t="shared" si="5"/>
        <v>118416.37000000001</v>
      </c>
    </row>
    <row r="14" spans="1:14" ht="26.25" x14ac:dyDescent="0.4">
      <c r="A14" s="7">
        <v>4</v>
      </c>
      <c r="B14" s="18" t="s">
        <v>20</v>
      </c>
      <c r="C14" s="15" t="s">
        <v>21</v>
      </c>
      <c r="D14" s="16">
        <v>150000</v>
      </c>
      <c r="E14" s="16">
        <f t="shared" si="6"/>
        <v>24257.71</v>
      </c>
      <c r="F14" s="16">
        <v>25</v>
      </c>
      <c r="G14" s="16">
        <f t="shared" si="0"/>
        <v>4305</v>
      </c>
      <c r="H14" s="16">
        <f t="shared" si="1"/>
        <v>2995.92</v>
      </c>
      <c r="I14" s="16">
        <f t="shared" si="2"/>
        <v>6987.2</v>
      </c>
      <c r="J14" s="16">
        <f t="shared" si="3"/>
        <v>10650</v>
      </c>
      <c r="K14" s="17">
        <f t="shared" si="4"/>
        <v>433.62</v>
      </c>
      <c r="L14" s="17"/>
      <c r="M14" s="17"/>
      <c r="N14" s="13">
        <f t="shared" si="5"/>
        <v>118416.37000000001</v>
      </c>
    </row>
    <row r="15" spans="1:14" ht="26.25" x14ac:dyDescent="0.4">
      <c r="A15" s="7">
        <v>5</v>
      </c>
      <c r="B15" s="18" t="s">
        <v>22</v>
      </c>
      <c r="C15" s="15" t="s">
        <v>23</v>
      </c>
      <c r="D15" s="16">
        <v>110000</v>
      </c>
      <c r="E15" s="16">
        <f t="shared" si="6"/>
        <v>14544.71</v>
      </c>
      <c r="F15" s="16">
        <v>25</v>
      </c>
      <c r="G15" s="16">
        <f t="shared" si="0"/>
        <v>3157</v>
      </c>
      <c r="H15" s="16">
        <f t="shared" si="1"/>
        <v>2995.92</v>
      </c>
      <c r="I15" s="16">
        <f t="shared" si="2"/>
        <v>6987.2</v>
      </c>
      <c r="J15" s="16">
        <f t="shared" si="3"/>
        <v>7810</v>
      </c>
      <c r="K15" s="17">
        <f t="shared" si="4"/>
        <v>433.62</v>
      </c>
      <c r="L15" s="17"/>
      <c r="M15" s="17"/>
      <c r="N15" s="13">
        <f t="shared" si="5"/>
        <v>89277.37000000001</v>
      </c>
    </row>
    <row r="16" spans="1:14" ht="26.25" x14ac:dyDescent="0.4">
      <c r="A16" s="7">
        <v>6</v>
      </c>
      <c r="B16" s="18" t="s">
        <v>24</v>
      </c>
      <c r="C16" s="19" t="s">
        <v>25</v>
      </c>
      <c r="D16" s="16">
        <v>110000</v>
      </c>
      <c r="E16" s="16">
        <f t="shared" si="6"/>
        <v>14544.71</v>
      </c>
      <c r="F16" s="16">
        <v>25</v>
      </c>
      <c r="G16" s="16">
        <f t="shared" si="0"/>
        <v>3157</v>
      </c>
      <c r="H16" s="16">
        <f t="shared" si="1"/>
        <v>2995.92</v>
      </c>
      <c r="I16" s="16">
        <f t="shared" si="2"/>
        <v>6987.2</v>
      </c>
      <c r="J16" s="16">
        <f t="shared" si="3"/>
        <v>7810</v>
      </c>
      <c r="K16" s="17">
        <f t="shared" si="4"/>
        <v>433.62</v>
      </c>
      <c r="L16" s="17"/>
      <c r="M16" s="17"/>
      <c r="N16" s="13">
        <f>+D16-E16-F16-G16-H16-L16-M16</f>
        <v>89277.37000000001</v>
      </c>
    </row>
    <row r="17" spans="1:14" ht="26.25" x14ac:dyDescent="0.4">
      <c r="A17" s="7">
        <v>7</v>
      </c>
      <c r="B17" s="18" t="s">
        <v>26</v>
      </c>
      <c r="C17" s="15" t="s">
        <v>27</v>
      </c>
      <c r="D17" s="16">
        <v>110000</v>
      </c>
      <c r="E17" s="16">
        <f t="shared" si="6"/>
        <v>14544.71</v>
      </c>
      <c r="F17" s="16">
        <v>25</v>
      </c>
      <c r="G17" s="16">
        <f t="shared" si="0"/>
        <v>3157</v>
      </c>
      <c r="H17" s="16">
        <f t="shared" si="1"/>
        <v>2995.92</v>
      </c>
      <c r="I17" s="16">
        <f t="shared" si="2"/>
        <v>6987.2</v>
      </c>
      <c r="J17" s="16">
        <f t="shared" si="3"/>
        <v>7810</v>
      </c>
      <c r="K17" s="17">
        <f t="shared" si="4"/>
        <v>433.62</v>
      </c>
      <c r="L17" s="17"/>
      <c r="M17" s="17"/>
      <c r="N17" s="13">
        <f t="shared" ref="N17:N22" si="7">+D17-E17-F17-G17-H17-L17-M17</f>
        <v>89277.37000000001</v>
      </c>
    </row>
    <row r="18" spans="1:14" ht="26.25" x14ac:dyDescent="0.4">
      <c r="A18" s="7">
        <v>8</v>
      </c>
      <c r="B18" s="14" t="s">
        <v>28</v>
      </c>
      <c r="C18" s="15" t="s">
        <v>29</v>
      </c>
      <c r="D18" s="16">
        <v>110000</v>
      </c>
      <c r="E18" s="16">
        <f t="shared" si="6"/>
        <v>14544.71</v>
      </c>
      <c r="F18" s="16">
        <v>25</v>
      </c>
      <c r="G18" s="16">
        <f t="shared" si="0"/>
        <v>3157</v>
      </c>
      <c r="H18" s="16">
        <f t="shared" si="1"/>
        <v>2995.92</v>
      </c>
      <c r="I18" s="16">
        <f t="shared" si="2"/>
        <v>6987.2</v>
      </c>
      <c r="J18" s="16">
        <f t="shared" si="3"/>
        <v>7810</v>
      </c>
      <c r="K18" s="17">
        <f t="shared" si="4"/>
        <v>433.62</v>
      </c>
      <c r="L18" s="17"/>
      <c r="M18" s="17"/>
      <c r="N18" s="13">
        <f t="shared" si="7"/>
        <v>89277.37000000001</v>
      </c>
    </row>
    <row r="19" spans="1:14" ht="26.25" x14ac:dyDescent="0.4">
      <c r="A19" s="7">
        <v>9</v>
      </c>
      <c r="B19" s="14" t="s">
        <v>30</v>
      </c>
      <c r="C19" s="15" t="s">
        <v>31</v>
      </c>
      <c r="D19" s="16">
        <v>110000</v>
      </c>
      <c r="E19" s="16">
        <f t="shared" si="6"/>
        <v>14544.71</v>
      </c>
      <c r="F19" s="16">
        <v>25</v>
      </c>
      <c r="G19" s="16">
        <f t="shared" si="0"/>
        <v>3157</v>
      </c>
      <c r="H19" s="16">
        <f t="shared" si="1"/>
        <v>2995.92</v>
      </c>
      <c r="I19" s="16">
        <f t="shared" si="2"/>
        <v>6987.2</v>
      </c>
      <c r="J19" s="16">
        <f t="shared" si="3"/>
        <v>7810</v>
      </c>
      <c r="K19" s="17">
        <f t="shared" si="4"/>
        <v>433.62</v>
      </c>
      <c r="L19" s="17"/>
      <c r="M19" s="17"/>
      <c r="N19" s="13">
        <f t="shared" si="7"/>
        <v>89277.37000000001</v>
      </c>
    </row>
    <row r="20" spans="1:14" ht="26.25" x14ac:dyDescent="0.4">
      <c r="A20" s="7">
        <v>10</v>
      </c>
      <c r="B20" s="15" t="s">
        <v>32</v>
      </c>
      <c r="C20" s="15" t="s">
        <v>33</v>
      </c>
      <c r="D20" s="20">
        <v>80000</v>
      </c>
      <c r="E20" s="16">
        <v>7167.75</v>
      </c>
      <c r="F20" s="16">
        <v>25</v>
      </c>
      <c r="G20" s="20">
        <f t="shared" si="0"/>
        <v>2296</v>
      </c>
      <c r="H20" s="16">
        <f t="shared" si="1"/>
        <v>2432</v>
      </c>
      <c r="I20" s="16">
        <f t="shared" si="2"/>
        <v>5672</v>
      </c>
      <c r="J20" s="16">
        <f t="shared" si="3"/>
        <v>5680</v>
      </c>
      <c r="K20" s="17">
        <f t="shared" si="4"/>
        <v>433.62</v>
      </c>
      <c r="L20" s="17"/>
      <c r="M20" s="17">
        <v>932.76</v>
      </c>
      <c r="N20" s="13">
        <f t="shared" si="7"/>
        <v>67146.490000000005</v>
      </c>
    </row>
    <row r="21" spans="1:14" ht="26.25" x14ac:dyDescent="0.4">
      <c r="A21" s="7">
        <v>11</v>
      </c>
      <c r="B21" s="18" t="s">
        <v>67</v>
      </c>
      <c r="C21" s="15" t="s">
        <v>34</v>
      </c>
      <c r="D21" s="16">
        <v>60000</v>
      </c>
      <c r="E21" s="16">
        <f t="shared" si="6"/>
        <v>3486.64</v>
      </c>
      <c r="F21" s="16">
        <v>25</v>
      </c>
      <c r="G21" s="16">
        <f t="shared" si="0"/>
        <v>1722</v>
      </c>
      <c r="H21" s="16">
        <f t="shared" si="1"/>
        <v>1824</v>
      </c>
      <c r="I21" s="16">
        <f t="shared" si="2"/>
        <v>4254</v>
      </c>
      <c r="J21" s="16">
        <f t="shared" si="3"/>
        <v>4260</v>
      </c>
      <c r="K21" s="17">
        <f t="shared" si="4"/>
        <v>433.62</v>
      </c>
      <c r="L21" s="17">
        <v>1290</v>
      </c>
      <c r="M21" s="17"/>
      <c r="N21" s="13">
        <f t="shared" si="7"/>
        <v>51652.36</v>
      </c>
    </row>
    <row r="22" spans="1:14" ht="26.25" x14ac:dyDescent="0.4">
      <c r="A22" s="7">
        <v>12</v>
      </c>
      <c r="B22" s="18" t="s">
        <v>68</v>
      </c>
      <c r="C22" s="15" t="s">
        <v>35</v>
      </c>
      <c r="D22" s="16">
        <v>60000</v>
      </c>
      <c r="E22" s="16">
        <f t="shared" si="6"/>
        <v>3486.64</v>
      </c>
      <c r="F22" s="16">
        <v>25</v>
      </c>
      <c r="G22" s="16">
        <f t="shared" si="0"/>
        <v>1722</v>
      </c>
      <c r="H22" s="16">
        <f t="shared" si="1"/>
        <v>1824</v>
      </c>
      <c r="I22" s="16">
        <f t="shared" si="2"/>
        <v>4254</v>
      </c>
      <c r="J22" s="16">
        <f t="shared" si="3"/>
        <v>4260</v>
      </c>
      <c r="K22" s="17">
        <f t="shared" si="4"/>
        <v>433.62</v>
      </c>
      <c r="L22" s="17">
        <v>2580</v>
      </c>
      <c r="M22" s="17"/>
      <c r="N22" s="13">
        <f t="shared" si="7"/>
        <v>50362.36</v>
      </c>
    </row>
    <row r="23" spans="1:14" ht="26.25" x14ac:dyDescent="0.4">
      <c r="A23" s="7">
        <v>13</v>
      </c>
      <c r="B23" s="18" t="s">
        <v>36</v>
      </c>
      <c r="C23" s="15" t="s">
        <v>37</v>
      </c>
      <c r="D23" s="16">
        <v>45000</v>
      </c>
      <c r="E23" s="16">
        <f t="shared" si="6"/>
        <v>1148.32</v>
      </c>
      <c r="F23" s="16">
        <v>25</v>
      </c>
      <c r="G23" s="16">
        <f t="shared" si="0"/>
        <v>1291.5</v>
      </c>
      <c r="H23" s="16">
        <f t="shared" si="1"/>
        <v>1368</v>
      </c>
      <c r="I23" s="16">
        <f t="shared" si="2"/>
        <v>3190.5</v>
      </c>
      <c r="J23" s="16">
        <f t="shared" si="3"/>
        <v>3195</v>
      </c>
      <c r="K23" s="17">
        <f t="shared" si="4"/>
        <v>433.62</v>
      </c>
      <c r="L23" s="17">
        <v>1290</v>
      </c>
      <c r="M23" s="17"/>
      <c r="N23" s="13">
        <f>+D23-E23-F23-G23-H23-L23-M23</f>
        <v>39877.18</v>
      </c>
    </row>
    <row r="24" spans="1:14" ht="26.25" x14ac:dyDescent="0.4">
      <c r="A24" s="7">
        <v>14</v>
      </c>
      <c r="B24" s="14" t="s">
        <v>38</v>
      </c>
      <c r="C24" s="15" t="s">
        <v>39</v>
      </c>
      <c r="D24" s="16">
        <v>45000</v>
      </c>
      <c r="E24" s="16">
        <v>1008.41</v>
      </c>
      <c r="F24" s="16">
        <v>25</v>
      </c>
      <c r="G24" s="16">
        <f t="shared" si="0"/>
        <v>1291.5</v>
      </c>
      <c r="H24" s="16">
        <f t="shared" si="1"/>
        <v>1368</v>
      </c>
      <c r="I24" s="16">
        <f t="shared" si="2"/>
        <v>3190.5</v>
      </c>
      <c r="J24" s="16">
        <f t="shared" si="3"/>
        <v>3195</v>
      </c>
      <c r="K24" s="17">
        <f t="shared" si="4"/>
        <v>433.62</v>
      </c>
      <c r="L24" s="17">
        <v>2025</v>
      </c>
      <c r="M24" s="17">
        <v>932.76</v>
      </c>
      <c r="N24" s="13">
        <f t="shared" ref="N24:N39" si="8">+D24-E24-F24-G24-H24-L24-M24</f>
        <v>38349.329999999994</v>
      </c>
    </row>
    <row r="25" spans="1:14" ht="26.25" x14ac:dyDescent="0.4">
      <c r="A25" s="7">
        <v>15</v>
      </c>
      <c r="B25" s="18" t="s">
        <v>40</v>
      </c>
      <c r="C25" s="15" t="s">
        <v>41</v>
      </c>
      <c r="D25" s="16">
        <v>40000</v>
      </c>
      <c r="E25" s="16">
        <f t="shared" si="6"/>
        <v>442.65</v>
      </c>
      <c r="F25" s="16">
        <v>25</v>
      </c>
      <c r="G25" s="16">
        <f t="shared" si="0"/>
        <v>1148</v>
      </c>
      <c r="H25" s="16">
        <f t="shared" si="1"/>
        <v>1216</v>
      </c>
      <c r="I25" s="16">
        <f t="shared" si="2"/>
        <v>2836</v>
      </c>
      <c r="J25" s="16">
        <f t="shared" si="3"/>
        <v>2840</v>
      </c>
      <c r="K25" s="17">
        <f t="shared" si="4"/>
        <v>433.62</v>
      </c>
      <c r="L25" s="17"/>
      <c r="M25" s="17"/>
      <c r="N25" s="13">
        <f t="shared" si="8"/>
        <v>37168.35</v>
      </c>
    </row>
    <row r="26" spans="1:14" ht="26.25" x14ac:dyDescent="0.4">
      <c r="A26" s="7">
        <v>16</v>
      </c>
      <c r="B26" s="18" t="s">
        <v>69</v>
      </c>
      <c r="C26" s="15" t="s">
        <v>42</v>
      </c>
      <c r="D26" s="16">
        <v>70000</v>
      </c>
      <c r="E26" s="16">
        <f t="shared" si="6"/>
        <v>5368.44</v>
      </c>
      <c r="F26" s="16">
        <v>25</v>
      </c>
      <c r="G26" s="16">
        <f t="shared" si="0"/>
        <v>2009</v>
      </c>
      <c r="H26" s="16">
        <f t="shared" si="1"/>
        <v>2128</v>
      </c>
      <c r="I26" s="16">
        <f t="shared" si="2"/>
        <v>4963</v>
      </c>
      <c r="J26" s="16">
        <f t="shared" si="3"/>
        <v>4970</v>
      </c>
      <c r="K26" s="17">
        <f t="shared" si="4"/>
        <v>433.62</v>
      </c>
      <c r="L26" s="17">
        <v>1290</v>
      </c>
      <c r="M26" s="17"/>
      <c r="N26" s="13">
        <f t="shared" si="8"/>
        <v>59179.56</v>
      </c>
    </row>
    <row r="27" spans="1:14" ht="26.25" x14ac:dyDescent="0.4">
      <c r="A27" s="7">
        <v>17</v>
      </c>
      <c r="B27" s="14" t="s">
        <v>43</v>
      </c>
      <c r="C27" s="15" t="s">
        <v>44</v>
      </c>
      <c r="D27" s="16">
        <v>39000</v>
      </c>
      <c r="E27" s="16">
        <f t="shared" si="6"/>
        <v>301.51</v>
      </c>
      <c r="F27" s="16">
        <v>25</v>
      </c>
      <c r="G27" s="16">
        <f t="shared" si="0"/>
        <v>1119.3</v>
      </c>
      <c r="H27" s="16">
        <f t="shared" si="1"/>
        <v>1185.5999999999999</v>
      </c>
      <c r="I27" s="16">
        <f t="shared" si="2"/>
        <v>2765.1</v>
      </c>
      <c r="J27" s="16">
        <f t="shared" si="3"/>
        <v>2769</v>
      </c>
      <c r="K27" s="17">
        <f t="shared" si="4"/>
        <v>429</v>
      </c>
      <c r="L27" s="17"/>
      <c r="M27" s="17"/>
      <c r="N27" s="13">
        <f t="shared" si="8"/>
        <v>36368.589999999997</v>
      </c>
    </row>
    <row r="28" spans="1:14" ht="26.25" x14ac:dyDescent="0.4">
      <c r="A28" s="7">
        <v>18</v>
      </c>
      <c r="B28" s="18" t="s">
        <v>45</v>
      </c>
      <c r="C28" s="15" t="s">
        <v>46</v>
      </c>
      <c r="D28" s="16">
        <v>35000</v>
      </c>
      <c r="E28" s="16">
        <f t="shared" si="6"/>
        <v>0</v>
      </c>
      <c r="F28" s="16">
        <v>25</v>
      </c>
      <c r="G28" s="16">
        <f t="shared" si="0"/>
        <v>1004.5</v>
      </c>
      <c r="H28" s="16">
        <f t="shared" si="1"/>
        <v>1064</v>
      </c>
      <c r="I28" s="16">
        <f t="shared" si="2"/>
        <v>2481.5</v>
      </c>
      <c r="J28" s="16">
        <f t="shared" si="3"/>
        <v>2485</v>
      </c>
      <c r="K28" s="17">
        <f t="shared" si="4"/>
        <v>385</v>
      </c>
      <c r="L28" s="17"/>
      <c r="M28" s="17"/>
      <c r="N28" s="13">
        <f t="shared" si="8"/>
        <v>32906.5</v>
      </c>
    </row>
    <row r="29" spans="1:14" ht="26.25" x14ac:dyDescent="0.4">
      <c r="A29" s="7">
        <v>19</v>
      </c>
      <c r="B29" s="18" t="s">
        <v>47</v>
      </c>
      <c r="C29" s="15" t="s">
        <v>48</v>
      </c>
      <c r="D29" s="16">
        <v>35000</v>
      </c>
      <c r="E29" s="16">
        <f t="shared" si="6"/>
        <v>0</v>
      </c>
      <c r="F29" s="16">
        <v>25</v>
      </c>
      <c r="G29" s="16">
        <f t="shared" si="0"/>
        <v>1004.5</v>
      </c>
      <c r="H29" s="16">
        <f t="shared" si="1"/>
        <v>1064</v>
      </c>
      <c r="I29" s="16">
        <f t="shared" si="2"/>
        <v>2481.5</v>
      </c>
      <c r="J29" s="16">
        <f t="shared" si="3"/>
        <v>2485</v>
      </c>
      <c r="K29" s="17">
        <f t="shared" si="4"/>
        <v>385</v>
      </c>
      <c r="L29" s="17"/>
      <c r="M29" s="17">
        <v>932.76</v>
      </c>
      <c r="N29" s="13">
        <f t="shared" si="8"/>
        <v>31973.74</v>
      </c>
    </row>
    <row r="30" spans="1:14" ht="26.25" x14ac:dyDescent="0.4">
      <c r="A30" s="7">
        <v>20</v>
      </c>
      <c r="B30" s="18" t="s">
        <v>49</v>
      </c>
      <c r="C30" s="15" t="s">
        <v>48</v>
      </c>
      <c r="D30" s="16">
        <v>25000</v>
      </c>
      <c r="E30" s="16">
        <f t="shared" si="6"/>
        <v>0</v>
      </c>
      <c r="F30" s="16">
        <v>25</v>
      </c>
      <c r="G30" s="16">
        <f t="shared" si="0"/>
        <v>717.5</v>
      </c>
      <c r="H30" s="16">
        <f t="shared" si="1"/>
        <v>760</v>
      </c>
      <c r="I30" s="16">
        <f t="shared" si="2"/>
        <v>1772.5</v>
      </c>
      <c r="J30" s="16">
        <f t="shared" si="3"/>
        <v>1775</v>
      </c>
      <c r="K30" s="17">
        <f t="shared" si="4"/>
        <v>275</v>
      </c>
      <c r="L30" s="17"/>
      <c r="M30" s="17"/>
      <c r="N30" s="13">
        <f t="shared" si="8"/>
        <v>23497.5</v>
      </c>
    </row>
    <row r="31" spans="1:14" ht="26.25" x14ac:dyDescent="0.4">
      <c r="A31" s="7">
        <v>21</v>
      </c>
      <c r="B31" s="18" t="s">
        <v>50</v>
      </c>
      <c r="C31" s="15" t="s">
        <v>51</v>
      </c>
      <c r="D31" s="16">
        <v>20000</v>
      </c>
      <c r="E31" s="16">
        <f t="shared" si="6"/>
        <v>0</v>
      </c>
      <c r="F31" s="16">
        <v>25</v>
      </c>
      <c r="G31" s="16">
        <f t="shared" si="0"/>
        <v>574</v>
      </c>
      <c r="H31" s="16">
        <f t="shared" si="1"/>
        <v>608</v>
      </c>
      <c r="I31" s="16">
        <f t="shared" si="2"/>
        <v>1418</v>
      </c>
      <c r="J31" s="16">
        <f t="shared" si="3"/>
        <v>1420</v>
      </c>
      <c r="K31" s="17">
        <f t="shared" si="4"/>
        <v>220</v>
      </c>
      <c r="L31" s="17">
        <v>675</v>
      </c>
      <c r="M31" s="17"/>
      <c r="N31" s="13">
        <f t="shared" si="8"/>
        <v>18118</v>
      </c>
    </row>
    <row r="32" spans="1:14" ht="26.25" x14ac:dyDescent="0.4">
      <c r="A32" s="7">
        <v>22</v>
      </c>
      <c r="B32" s="18" t="s">
        <v>70</v>
      </c>
      <c r="C32" s="15" t="s">
        <v>52</v>
      </c>
      <c r="D32" s="16">
        <v>30000</v>
      </c>
      <c r="E32" s="16">
        <f t="shared" si="6"/>
        <v>0</v>
      </c>
      <c r="F32" s="16">
        <v>25</v>
      </c>
      <c r="G32" s="16">
        <f t="shared" si="0"/>
        <v>861</v>
      </c>
      <c r="H32" s="16">
        <f t="shared" si="1"/>
        <v>912</v>
      </c>
      <c r="I32" s="16">
        <f t="shared" si="2"/>
        <v>2127</v>
      </c>
      <c r="J32" s="16">
        <f t="shared" si="3"/>
        <v>2130</v>
      </c>
      <c r="K32" s="17">
        <f t="shared" si="4"/>
        <v>330</v>
      </c>
      <c r="L32" s="17">
        <v>1350</v>
      </c>
      <c r="M32" s="17"/>
      <c r="N32" s="13">
        <f t="shared" si="8"/>
        <v>26852</v>
      </c>
    </row>
    <row r="33" spans="1:14" ht="26.25" x14ac:dyDescent="0.4">
      <c r="A33" s="7">
        <v>23</v>
      </c>
      <c r="B33" s="14" t="s">
        <v>53</v>
      </c>
      <c r="C33" s="15" t="s">
        <v>54</v>
      </c>
      <c r="D33" s="16">
        <v>20000</v>
      </c>
      <c r="E33" s="16">
        <f t="shared" si="6"/>
        <v>0</v>
      </c>
      <c r="F33" s="16">
        <v>25</v>
      </c>
      <c r="G33" s="16">
        <f t="shared" si="0"/>
        <v>574</v>
      </c>
      <c r="H33" s="16">
        <f t="shared" si="1"/>
        <v>608</v>
      </c>
      <c r="I33" s="16">
        <f t="shared" si="2"/>
        <v>1418</v>
      </c>
      <c r="J33" s="16">
        <f t="shared" si="3"/>
        <v>1420</v>
      </c>
      <c r="K33" s="17">
        <f t="shared" si="4"/>
        <v>220</v>
      </c>
      <c r="L33" s="17">
        <v>1290</v>
      </c>
      <c r="M33" s="17"/>
      <c r="N33" s="13">
        <f t="shared" si="8"/>
        <v>17503</v>
      </c>
    </row>
    <row r="34" spans="1:14" ht="26.25" x14ac:dyDescent="0.4">
      <c r="A34" s="7">
        <v>24</v>
      </c>
      <c r="B34" s="14" t="s">
        <v>55</v>
      </c>
      <c r="C34" s="15" t="s">
        <v>56</v>
      </c>
      <c r="D34" s="16">
        <v>20000</v>
      </c>
      <c r="E34" s="16">
        <f t="shared" si="6"/>
        <v>0</v>
      </c>
      <c r="F34" s="16">
        <v>25</v>
      </c>
      <c r="G34" s="16">
        <f t="shared" si="0"/>
        <v>574</v>
      </c>
      <c r="H34" s="16">
        <f t="shared" si="1"/>
        <v>608</v>
      </c>
      <c r="I34" s="16">
        <f t="shared" si="2"/>
        <v>1418</v>
      </c>
      <c r="J34" s="16">
        <f t="shared" si="3"/>
        <v>1420</v>
      </c>
      <c r="K34" s="17">
        <f t="shared" si="4"/>
        <v>220</v>
      </c>
      <c r="L34" s="17"/>
      <c r="M34" s="21"/>
      <c r="N34" s="13">
        <f t="shared" si="8"/>
        <v>18793</v>
      </c>
    </row>
    <row r="35" spans="1:14" ht="26.25" x14ac:dyDescent="0.4">
      <c r="A35" s="7">
        <v>25</v>
      </c>
      <c r="B35" s="18" t="s">
        <v>57</v>
      </c>
      <c r="C35" s="15" t="s">
        <v>58</v>
      </c>
      <c r="D35" s="16">
        <v>15000</v>
      </c>
      <c r="E35" s="16">
        <f t="shared" si="6"/>
        <v>0</v>
      </c>
      <c r="F35" s="16">
        <v>25</v>
      </c>
      <c r="G35" s="16">
        <f t="shared" si="0"/>
        <v>430.5</v>
      </c>
      <c r="H35" s="16">
        <f t="shared" si="1"/>
        <v>456</v>
      </c>
      <c r="I35" s="16">
        <f t="shared" si="2"/>
        <v>1063.5</v>
      </c>
      <c r="J35" s="16">
        <f t="shared" si="3"/>
        <v>1065</v>
      </c>
      <c r="K35" s="17">
        <f t="shared" si="4"/>
        <v>165</v>
      </c>
      <c r="L35" s="17"/>
      <c r="M35" s="17"/>
      <c r="N35" s="13">
        <f t="shared" si="8"/>
        <v>14088.5</v>
      </c>
    </row>
    <row r="36" spans="1:14" ht="26.25" x14ac:dyDescent="0.4">
      <c r="A36" s="7">
        <v>26</v>
      </c>
      <c r="B36" s="14" t="s">
        <v>59</v>
      </c>
      <c r="C36" s="15" t="s">
        <v>60</v>
      </c>
      <c r="D36" s="16">
        <v>15000</v>
      </c>
      <c r="E36" s="16">
        <f t="shared" si="6"/>
        <v>0</v>
      </c>
      <c r="F36" s="16">
        <v>25</v>
      </c>
      <c r="G36" s="16">
        <f t="shared" si="0"/>
        <v>430.5</v>
      </c>
      <c r="H36" s="16">
        <f t="shared" si="1"/>
        <v>456</v>
      </c>
      <c r="I36" s="16">
        <f t="shared" si="2"/>
        <v>1063.5</v>
      </c>
      <c r="J36" s="16">
        <f t="shared" si="3"/>
        <v>1065</v>
      </c>
      <c r="K36" s="17">
        <f t="shared" si="4"/>
        <v>165</v>
      </c>
      <c r="L36" s="17"/>
      <c r="M36" s="21"/>
      <c r="N36" s="13">
        <f t="shared" si="8"/>
        <v>14088.5</v>
      </c>
    </row>
    <row r="37" spans="1:14" ht="26.25" x14ac:dyDescent="0.4">
      <c r="A37" s="7">
        <v>27</v>
      </c>
      <c r="B37" s="18" t="s">
        <v>61</v>
      </c>
      <c r="C37" s="15" t="s">
        <v>62</v>
      </c>
      <c r="D37" s="16">
        <v>50000</v>
      </c>
      <c r="E37" s="16">
        <f t="shared" si="6"/>
        <v>1854</v>
      </c>
      <c r="F37" s="16">
        <v>25</v>
      </c>
      <c r="G37" s="16">
        <f t="shared" si="0"/>
        <v>1435</v>
      </c>
      <c r="H37" s="16">
        <f t="shared" si="1"/>
        <v>1520</v>
      </c>
      <c r="I37" s="16">
        <f t="shared" si="2"/>
        <v>3545</v>
      </c>
      <c r="J37" s="16">
        <f>ROUND(IF((D37)&gt;(9855*20),((9855*20)*0.071),(D37)*0.071),2)</f>
        <v>3550</v>
      </c>
      <c r="K37" s="17">
        <f>+ROUND(IF(D37&gt;(9855*4),((9855*4)*0.011),D37*0.011),2)</f>
        <v>433.62</v>
      </c>
      <c r="L37" s="17"/>
      <c r="M37" s="17"/>
      <c r="N37" s="13">
        <f>+D37-E37-F37-G37-H37-L37-M37</f>
        <v>45166</v>
      </c>
    </row>
    <row r="38" spans="1:14" ht="26.25" x14ac:dyDescent="0.4">
      <c r="A38" s="7">
        <v>28</v>
      </c>
      <c r="B38" s="18" t="s">
        <v>63</v>
      </c>
      <c r="C38" s="15" t="s">
        <v>64</v>
      </c>
      <c r="D38" s="16">
        <v>50000</v>
      </c>
      <c r="E38" s="16">
        <f t="shared" si="6"/>
        <v>1854</v>
      </c>
      <c r="F38" s="16">
        <v>25</v>
      </c>
      <c r="G38" s="16">
        <f t="shared" si="0"/>
        <v>1435</v>
      </c>
      <c r="H38" s="16">
        <f t="shared" si="1"/>
        <v>1520</v>
      </c>
      <c r="I38" s="16">
        <f t="shared" si="2"/>
        <v>3545</v>
      </c>
      <c r="J38" s="16">
        <f>ROUND(IF((D38)&gt;(9855*20),((9855*20)*0.071),(D38)*0.071),2)</f>
        <v>3550</v>
      </c>
      <c r="K38" s="17">
        <f>+ROUND(IF(D38&gt;(9855*4),((9855*4)*0.011),D38*0.011),2)</f>
        <v>433.62</v>
      </c>
      <c r="L38" s="17"/>
      <c r="M38" s="17"/>
      <c r="N38" s="13">
        <f t="shared" si="8"/>
        <v>45166</v>
      </c>
    </row>
    <row r="39" spans="1:14" ht="26.25" x14ac:dyDescent="0.4">
      <c r="A39" s="7">
        <v>29</v>
      </c>
      <c r="B39" s="18" t="s">
        <v>65</v>
      </c>
      <c r="C39" s="15" t="s">
        <v>66</v>
      </c>
      <c r="D39" s="16">
        <v>30000</v>
      </c>
      <c r="E39" s="16">
        <f t="shared" si="6"/>
        <v>0</v>
      </c>
      <c r="F39" s="16">
        <v>25</v>
      </c>
      <c r="G39" s="16">
        <f t="shared" si="0"/>
        <v>861</v>
      </c>
      <c r="H39" s="16">
        <f t="shared" si="1"/>
        <v>912</v>
      </c>
      <c r="I39" s="16">
        <f t="shared" si="2"/>
        <v>2127</v>
      </c>
      <c r="J39" s="16">
        <f>ROUND(IF((D39)&gt;(9855*20),((9855*20)*0.071),(D39)*0.071),2)</f>
        <v>2130</v>
      </c>
      <c r="K39" s="17">
        <f>+ROUND(IF(D39&gt;(9855*4),((9855*4)*0.011),D39*0.011),2)</f>
        <v>330</v>
      </c>
      <c r="L39" s="17"/>
      <c r="M39" s="17"/>
      <c r="N39" s="13">
        <f t="shared" si="8"/>
        <v>28202</v>
      </c>
    </row>
    <row r="40" spans="1:14" ht="26.25" x14ac:dyDescent="0.4">
      <c r="A40" s="7"/>
      <c r="B40" s="18"/>
      <c r="C40" s="15"/>
      <c r="D40" s="16">
        <f t="shared" ref="D40:N40" si="9">SUM(D11:D39)</f>
        <v>2059000</v>
      </c>
      <c r="E40" s="16">
        <f t="shared" si="9"/>
        <v>226551.61</v>
      </c>
      <c r="F40" s="16">
        <f t="shared" si="9"/>
        <v>725</v>
      </c>
      <c r="G40" s="16">
        <f t="shared" si="9"/>
        <v>56857.570000000007</v>
      </c>
      <c r="H40" s="16">
        <f t="shared" si="9"/>
        <v>50796.88</v>
      </c>
      <c r="I40" s="16">
        <f t="shared" si="9"/>
        <v>118470.39999999999</v>
      </c>
      <c r="J40" s="16">
        <f t="shared" si="9"/>
        <v>140658.1</v>
      </c>
      <c r="K40" s="17">
        <f t="shared" si="9"/>
        <v>10929.16</v>
      </c>
      <c r="L40" s="17">
        <f t="shared" si="9"/>
        <v>11790</v>
      </c>
      <c r="M40" s="17">
        <f t="shared" si="9"/>
        <v>3731.04</v>
      </c>
      <c r="N40" s="13">
        <f t="shared" si="9"/>
        <v>1708547.9000000004</v>
      </c>
    </row>
    <row r="41" spans="1:14" ht="26.25" x14ac:dyDescent="0.4">
      <c r="A41" s="22"/>
      <c r="B41" s="23"/>
      <c r="C41" s="23"/>
      <c r="D41" s="23"/>
      <c r="E41" s="23"/>
      <c r="F41" s="24"/>
      <c r="G41" s="25"/>
      <c r="H41" s="26"/>
      <c r="I41" s="26"/>
      <c r="J41" s="26"/>
      <c r="K41" s="26"/>
      <c r="L41" s="26"/>
      <c r="M41" s="26"/>
      <c r="N41" s="26"/>
    </row>
  </sheetData>
  <mergeCells count="4">
    <mergeCell ref="A1:N1"/>
    <mergeCell ref="H9:J9"/>
    <mergeCell ref="K9:N9"/>
    <mergeCell ref="D6:H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Fijo Abril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Gregorio Gonzalez</cp:lastModifiedBy>
  <cp:lastPrinted>2017-04-28T19:18:48Z</cp:lastPrinted>
  <dcterms:created xsi:type="dcterms:W3CDTF">2017-04-28T18:10:54Z</dcterms:created>
  <dcterms:modified xsi:type="dcterms:W3CDTF">2017-12-27T12:52:49Z</dcterms:modified>
</cp:coreProperties>
</file>