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nrd-my.sharepoint.com/personal/j_yens_ign_gob_do/Documents/IGN - Portal WEB/Portal Transparencia/2023/Diciembre/Nomina/"/>
    </mc:Choice>
  </mc:AlternateContent>
  <xr:revisionPtr revIDLastSave="1" documentId="8_{F12A9AFA-61AA-4F34-AD99-54AFC3C1439A}" xr6:coauthVersionLast="36" xr6:coauthVersionMax="36" xr10:uidLastSave="{E80FF522-8093-4561-A191-206AD4976264}"/>
  <bookViews>
    <workbookView xWindow="0" yWindow="0" windowWidth="28800" windowHeight="12105" xr2:uid="{10F9CE04-E220-4E20-A570-1ADCABCB8EF6}"/>
  </bookViews>
  <sheets>
    <sheet name="Nomina Fijo" sheetId="1" r:id="rId1"/>
  </sheets>
  <definedNames>
    <definedName name="_xlnm.Print_Area" localSheetId="0">'Nomina Fijo'!$A$1:$O$67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1" l="1"/>
  <c r="G51" i="1"/>
  <c r="N50" i="1"/>
  <c r="M50" i="1"/>
  <c r="L50" i="1"/>
  <c r="K50" i="1"/>
  <c r="J50" i="1"/>
  <c r="H50" i="1" s="1"/>
  <c r="O50" i="1" s="1"/>
  <c r="N48" i="1"/>
  <c r="M48" i="1"/>
  <c r="L48" i="1"/>
  <c r="K48" i="1"/>
  <c r="J48" i="1"/>
  <c r="H48" i="1" s="1"/>
  <c r="O48" i="1" s="1"/>
  <c r="N47" i="1"/>
  <c r="M47" i="1"/>
  <c r="L47" i="1"/>
  <c r="K47" i="1"/>
  <c r="J47" i="1"/>
  <c r="H47" i="1"/>
  <c r="O47" i="1" s="1"/>
  <c r="N46" i="1"/>
  <c r="M46" i="1"/>
  <c r="L46" i="1"/>
  <c r="K46" i="1"/>
  <c r="J46" i="1"/>
  <c r="H46" i="1" s="1"/>
  <c r="O46" i="1" s="1"/>
  <c r="N43" i="1"/>
  <c r="M43" i="1"/>
  <c r="L43" i="1"/>
  <c r="K43" i="1"/>
  <c r="J43" i="1"/>
  <c r="H43" i="1" s="1"/>
  <c r="O43" i="1" s="1"/>
  <c r="N42" i="1"/>
  <c r="M42" i="1"/>
  <c r="L42" i="1"/>
  <c r="K42" i="1"/>
  <c r="J42" i="1"/>
  <c r="H42" i="1" s="1"/>
  <c r="N40" i="1"/>
  <c r="M40" i="1"/>
  <c r="L40" i="1"/>
  <c r="K40" i="1"/>
  <c r="J40" i="1"/>
  <c r="H40" i="1"/>
  <c r="O40" i="1" s="1"/>
  <c r="N39" i="1"/>
  <c r="M39" i="1"/>
  <c r="L39" i="1"/>
  <c r="K39" i="1"/>
  <c r="J39" i="1"/>
  <c r="H39" i="1"/>
  <c r="O39" i="1" s="1"/>
  <c r="N37" i="1"/>
  <c r="M37" i="1"/>
  <c r="L37" i="1"/>
  <c r="K37" i="1"/>
  <c r="J37" i="1"/>
  <c r="H37" i="1"/>
  <c r="O37" i="1" s="1"/>
  <c r="N36" i="1"/>
  <c r="M36" i="1"/>
  <c r="L36" i="1"/>
  <c r="K36" i="1"/>
  <c r="J36" i="1"/>
  <c r="H36" i="1" s="1"/>
  <c r="O36" i="1" s="1"/>
  <c r="N35" i="1"/>
  <c r="M35" i="1"/>
  <c r="L35" i="1"/>
  <c r="K35" i="1"/>
  <c r="O35" i="1" s="1"/>
  <c r="J35" i="1"/>
  <c r="H35" i="1" s="1"/>
  <c r="N34" i="1"/>
  <c r="M34" i="1"/>
  <c r="L34" i="1"/>
  <c r="K34" i="1"/>
  <c r="J34" i="1"/>
  <c r="N33" i="1"/>
  <c r="M33" i="1"/>
  <c r="L33" i="1"/>
  <c r="K33" i="1"/>
  <c r="J33" i="1"/>
  <c r="H33" i="1"/>
  <c r="O33" i="1" s="1"/>
  <c r="N32" i="1"/>
  <c r="M32" i="1"/>
  <c r="L32" i="1"/>
  <c r="K32" i="1"/>
  <c r="J32" i="1"/>
  <c r="H32" i="1"/>
  <c r="O32" i="1" s="1"/>
  <c r="N31" i="1"/>
  <c r="M31" i="1"/>
  <c r="L31" i="1"/>
  <c r="K31" i="1"/>
  <c r="J31" i="1"/>
  <c r="H31" i="1"/>
  <c r="O31" i="1" s="1"/>
  <c r="N29" i="1"/>
  <c r="M29" i="1"/>
  <c r="L29" i="1"/>
  <c r="K29" i="1"/>
  <c r="J29" i="1"/>
  <c r="H29" i="1" s="1"/>
  <c r="O29" i="1" s="1"/>
  <c r="N28" i="1"/>
  <c r="M28" i="1"/>
  <c r="L28" i="1"/>
  <c r="K28" i="1"/>
  <c r="J28" i="1"/>
  <c r="H28" i="1" s="1"/>
  <c r="O28" i="1" s="1"/>
  <c r="N26" i="1"/>
  <c r="M26" i="1"/>
  <c r="L26" i="1"/>
  <c r="K26" i="1"/>
  <c r="J26" i="1"/>
  <c r="H26" i="1" s="1"/>
  <c r="N25" i="1"/>
  <c r="M25" i="1"/>
  <c r="L25" i="1"/>
  <c r="K25" i="1"/>
  <c r="J25" i="1"/>
  <c r="H25" i="1"/>
  <c r="O25" i="1" s="1"/>
  <c r="N23" i="1"/>
  <c r="M23" i="1"/>
  <c r="L23" i="1"/>
  <c r="K23" i="1"/>
  <c r="J23" i="1"/>
  <c r="H23" i="1"/>
  <c r="O23" i="1" s="1"/>
  <c r="N22" i="1"/>
  <c r="M22" i="1"/>
  <c r="L22" i="1"/>
  <c r="K22" i="1"/>
  <c r="J22" i="1"/>
  <c r="H22" i="1"/>
  <c r="O22" i="1" s="1"/>
  <c r="N21" i="1"/>
  <c r="M21" i="1"/>
  <c r="L21" i="1"/>
  <c r="K21" i="1"/>
  <c r="J21" i="1"/>
  <c r="H21" i="1" s="1"/>
  <c r="O21" i="1" s="1"/>
  <c r="N20" i="1"/>
  <c r="M20" i="1"/>
  <c r="L20" i="1"/>
  <c r="K20" i="1"/>
  <c r="O20" i="1" s="1"/>
  <c r="J20" i="1"/>
  <c r="H20" i="1" s="1"/>
  <c r="N19" i="1"/>
  <c r="M19" i="1"/>
  <c r="L19" i="1"/>
  <c r="K19" i="1"/>
  <c r="J19" i="1"/>
  <c r="H19" i="1" s="1"/>
  <c r="N18" i="1"/>
  <c r="M18" i="1"/>
  <c r="L18" i="1"/>
  <c r="K18" i="1"/>
  <c r="J18" i="1"/>
  <c r="H18" i="1"/>
  <c r="O18" i="1" s="1"/>
  <c r="N16" i="1"/>
  <c r="M16" i="1"/>
  <c r="L16" i="1"/>
  <c r="K16" i="1"/>
  <c r="J16" i="1"/>
  <c r="H16" i="1"/>
  <c r="O16" i="1" s="1"/>
  <c r="N15" i="1"/>
  <c r="M15" i="1"/>
  <c r="L15" i="1"/>
  <c r="K15" i="1"/>
  <c r="J15" i="1"/>
  <c r="N14" i="1"/>
  <c r="M14" i="1"/>
  <c r="L14" i="1"/>
  <c r="K14" i="1"/>
  <c r="J14" i="1"/>
  <c r="H14" i="1"/>
  <c r="O14" i="1" s="1"/>
  <c r="N13" i="1"/>
  <c r="M13" i="1"/>
  <c r="L13" i="1"/>
  <c r="K13" i="1"/>
  <c r="J13" i="1"/>
  <c r="H13" i="1"/>
  <c r="O13" i="1" s="1"/>
  <c r="N12" i="1"/>
  <c r="M12" i="1"/>
  <c r="L12" i="1"/>
  <c r="K12" i="1"/>
  <c r="J12" i="1"/>
  <c r="H12" i="1" s="1"/>
  <c r="O12" i="1" s="1"/>
  <c r="N11" i="1"/>
  <c r="N51" i="1" s="1"/>
  <c r="M11" i="1"/>
  <c r="M51" i="1" s="1"/>
  <c r="L11" i="1"/>
  <c r="L51" i="1" s="1"/>
  <c r="K11" i="1"/>
  <c r="J11" i="1"/>
  <c r="J51" i="1" s="1"/>
  <c r="O19" i="1" l="1"/>
  <c r="O26" i="1"/>
  <c r="O42" i="1"/>
  <c r="F54" i="1"/>
  <c r="K51" i="1"/>
  <c r="H34" i="1"/>
  <c r="O34" i="1" s="1"/>
  <c r="H11" i="1"/>
  <c r="H51" i="1" s="1"/>
  <c r="O11" i="1" l="1"/>
  <c r="O51" i="1" s="1"/>
</calcChain>
</file>

<file path=xl/sharedStrings.xml><?xml version="1.0" encoding="utf-8"?>
<sst xmlns="http://schemas.openxmlformats.org/spreadsheetml/2006/main" count="201" uniqueCount="110">
  <si>
    <t xml:space="preserve">NOMINA DE PAGO DEL PERSONAL FIJO </t>
  </si>
  <si>
    <t>Mes: Diciembre 2023</t>
  </si>
  <si>
    <t>En RD$</t>
  </si>
  <si>
    <t xml:space="preserve">No. </t>
  </si>
  <si>
    <t xml:space="preserve">Nombre </t>
  </si>
  <si>
    <t xml:space="preserve">Genero </t>
  </si>
  <si>
    <t xml:space="preserve">Departamento </t>
  </si>
  <si>
    <t>CARGO</t>
  </si>
  <si>
    <t xml:space="preserve">ESTATUS </t>
  </si>
  <si>
    <t xml:space="preserve">SUELDO </t>
  </si>
  <si>
    <t>ISR(RD$)</t>
  </si>
  <si>
    <t>INAVI</t>
  </si>
  <si>
    <t>AFP  EMPLEADO</t>
  </si>
  <si>
    <t>SFS  EMPLEADO</t>
  </si>
  <si>
    <t>AFP  EMPLEADOR</t>
  </si>
  <si>
    <t>SFS  EMPLEADOR</t>
  </si>
  <si>
    <t>RIESGO LABORAL</t>
  </si>
  <si>
    <t>SUELDO NETO</t>
  </si>
  <si>
    <t xml:space="preserve">Direccion Nacional </t>
  </si>
  <si>
    <t>Bolivar Matias Troncoso Morales</t>
  </si>
  <si>
    <t>M</t>
  </si>
  <si>
    <t xml:space="preserve">Director General </t>
  </si>
  <si>
    <t xml:space="preserve">Fijo </t>
  </si>
  <si>
    <t>Filiberto Cruz Sánchez</t>
  </si>
  <si>
    <t>Asesor</t>
  </si>
  <si>
    <t>Gerkery José Soto Roque</t>
  </si>
  <si>
    <t xml:space="preserve">Caroline Ruiz </t>
  </si>
  <si>
    <t>F</t>
  </si>
  <si>
    <t>Asesora</t>
  </si>
  <si>
    <t xml:space="preserve">Celio Julio Yens De Leon </t>
  </si>
  <si>
    <t xml:space="preserve">Asistente del Director </t>
  </si>
  <si>
    <t>Clara Maria Suarez Classe</t>
  </si>
  <si>
    <t xml:space="preserve">Secretaria  Ejecutiva </t>
  </si>
  <si>
    <t xml:space="preserve">Departamento de Servicios Generales </t>
  </si>
  <si>
    <t>Luis Manuel Beato Valdez</t>
  </si>
  <si>
    <t xml:space="preserve">Servicios Generales </t>
  </si>
  <si>
    <t>Auxiliar Administrativo</t>
  </si>
  <si>
    <t>Christian José D'Oleo Brito</t>
  </si>
  <si>
    <t>Chofer</t>
  </si>
  <si>
    <t xml:space="preserve">Cesar Vicente Castillo </t>
  </si>
  <si>
    <t xml:space="preserve">Bienvenido Polinis </t>
  </si>
  <si>
    <t xml:space="preserve">Mensajero </t>
  </si>
  <si>
    <t>Maria Antonia Cabrera Rafael</t>
  </si>
  <si>
    <t>Conserje</t>
  </si>
  <si>
    <t xml:space="preserve">Mercedes Florentino Cuevas </t>
  </si>
  <si>
    <t xml:space="preserve">Conserje </t>
  </si>
  <si>
    <t xml:space="preserve">Departamento de Recursos Humanos </t>
  </si>
  <si>
    <t>Stephanie Aimee Padilla Monegro</t>
  </si>
  <si>
    <t xml:space="preserve"> Recursos Humanos </t>
  </si>
  <si>
    <t xml:space="preserve">Analista de Recursos Humanos </t>
  </si>
  <si>
    <t xml:space="preserve">Andrés David Ramírez Rojas </t>
  </si>
  <si>
    <t xml:space="preserve">Tecnico de nómina </t>
  </si>
  <si>
    <t xml:space="preserve">Departamento de Planificacion y Desarrollo </t>
  </si>
  <si>
    <t>Marcos Villaman Liriano</t>
  </si>
  <si>
    <t xml:space="preserve">Planificaciòn y Desarrollo </t>
  </si>
  <si>
    <t xml:space="preserve">Analista de Cooperación Internacional </t>
  </si>
  <si>
    <t>Laura Isabel Guzmán Aybar</t>
  </si>
  <si>
    <t xml:space="preserve">Planificacion y Desarrollo </t>
  </si>
  <si>
    <t>Analista de Planificación</t>
  </si>
  <si>
    <t xml:space="preserve">Direccion de Geografia </t>
  </si>
  <si>
    <t xml:space="preserve">Cenia Altagracia Correa </t>
  </si>
  <si>
    <t xml:space="preserve">Direcion de Geografia </t>
  </si>
  <si>
    <t xml:space="preserve">Directora de Geografia </t>
  </si>
  <si>
    <t>Nancy Lucila Rodriguez Perez</t>
  </si>
  <si>
    <t xml:space="preserve">Recursos Amb. Y Ord. Territorial </t>
  </si>
  <si>
    <t xml:space="preserve">Enc. Inv. De recursos Amb  y Ord Territorial </t>
  </si>
  <si>
    <t xml:space="preserve">Lissette Naomi Rodriguez Medina </t>
  </si>
  <si>
    <t xml:space="preserve">Analista de Investigacion Geografica </t>
  </si>
  <si>
    <t xml:space="preserve">Wendy E. Rojas Valerio </t>
  </si>
  <si>
    <t xml:space="preserve">Analista Ambiental </t>
  </si>
  <si>
    <t xml:space="preserve">Maria Gisela Altagracia De Aza Concepción </t>
  </si>
  <si>
    <t xml:space="preserve">Analista  de Informacion Geoespacial </t>
  </si>
  <si>
    <t xml:space="preserve">Juan Rafael Rijo Peguero </t>
  </si>
  <si>
    <t xml:space="preserve">Silvia Australia Diaz Peralta </t>
  </si>
  <si>
    <t>Soporte Administrativo</t>
  </si>
  <si>
    <t xml:space="preserve">Direccion de Geodesia  </t>
  </si>
  <si>
    <t>Nolan Ricky Durán Quintana</t>
  </si>
  <si>
    <t>Direccion de Geodesia</t>
  </si>
  <si>
    <t>Técnico de Topografía y Geodesia</t>
  </si>
  <si>
    <t>Yunelky Ferrerras Ramirez</t>
  </si>
  <si>
    <t xml:space="preserve">Empleado de Carrera </t>
  </si>
  <si>
    <t>Direccion de Cartografia</t>
  </si>
  <si>
    <t>Wanda Lisselote Binet Gonzalez</t>
  </si>
  <si>
    <t xml:space="preserve">Direccion de Cartografia </t>
  </si>
  <si>
    <t>Directora de Cartografía</t>
  </si>
  <si>
    <t xml:space="preserve">Dominique Feliz </t>
  </si>
  <si>
    <t xml:space="preserve">Encargado de Produccion Cartografica </t>
  </si>
  <si>
    <t>Daily Mariela Gomez Mancebo</t>
  </si>
  <si>
    <t xml:space="preserve">Analista de Limite y Fronteras </t>
  </si>
  <si>
    <t xml:space="preserve">Saderis Carmona Marte </t>
  </si>
  <si>
    <t>Analista de Cartografía</t>
  </si>
  <si>
    <t xml:space="preserve">Julio Cesar Reyes Breton </t>
  </si>
  <si>
    <t xml:space="preserve">Analista Cartografia </t>
  </si>
  <si>
    <t>Rhaymar Ramses Matos García</t>
  </si>
  <si>
    <t xml:space="preserve">Analaista de Limites y Fronteras </t>
  </si>
  <si>
    <t>Yoenny Verenice Urbaéz Feliz</t>
  </si>
  <si>
    <t>Analista de Coordinación IDE</t>
  </si>
  <si>
    <t>Paola Reyes Castillo</t>
  </si>
  <si>
    <t>Oficina de Acceso a la Informacion</t>
  </si>
  <si>
    <t>Oficial de acceso a la informacion</t>
  </si>
  <si>
    <t xml:space="preserve">TOTAL </t>
  </si>
  <si>
    <t xml:space="preserve">  </t>
  </si>
  <si>
    <t xml:space="preserve"> </t>
  </si>
  <si>
    <t>MONTO PAGADO POR LA INSTITUCIÓN</t>
  </si>
  <si>
    <t xml:space="preserve">                            </t>
  </si>
  <si>
    <t>Encargada de Recursos Humanos</t>
  </si>
  <si>
    <t xml:space="preserve">Encargada Adminsitrativo Financiero  </t>
  </si>
  <si>
    <t xml:space="preserve">Director Nacional  </t>
  </si>
  <si>
    <t xml:space="preserve">Maria Lajara de Ruiz </t>
  </si>
  <si>
    <t xml:space="preserve">Bolivar Matias Troncoso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</si>
</sst>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color theme="1"/>
      <name val="Times New Roman"/>
      <family val="1"/>
    </font>
    <font>
      <sz val="18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3" fontId="3" fillId="0" borderId="0" xfId="1" applyFont="1" applyFill="1" applyAlignment="1">
      <alignment horizontal="center"/>
    </xf>
    <xf numFmtId="43" fontId="3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center"/>
    </xf>
    <xf numFmtId="43" fontId="4" fillId="0" borderId="0" xfId="0" applyNumberFormat="1" applyFont="1"/>
    <xf numFmtId="17" fontId="4" fillId="0" borderId="0" xfId="0" applyNumberFormat="1" applyFont="1" applyAlignment="1">
      <alignment horizontal="center"/>
    </xf>
    <xf numFmtId="17" fontId="4" fillId="0" borderId="0" xfId="0" applyNumberFormat="1" applyFont="1"/>
    <xf numFmtId="17" fontId="4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3" fontId="3" fillId="0" borderId="10" xfId="1" applyFont="1" applyFill="1" applyBorder="1" applyAlignment="1">
      <alignment horizontal="center" vertical="center"/>
    </xf>
    <xf numFmtId="43" fontId="3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43" fontId="3" fillId="0" borderId="12" xfId="1" applyFont="1" applyFill="1" applyBorder="1" applyAlignment="1">
      <alignment horizontal="center" vertical="center"/>
    </xf>
    <xf numFmtId="43" fontId="3" fillId="0" borderId="13" xfId="1" applyFont="1" applyFill="1" applyBorder="1" applyAlignment="1">
      <alignment horizontal="center" vertical="center"/>
    </xf>
    <xf numFmtId="43" fontId="3" fillId="0" borderId="1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43" fontId="3" fillId="0" borderId="15" xfId="1" applyFont="1" applyFill="1" applyBorder="1" applyAlignment="1">
      <alignment horizontal="center" vertical="center"/>
    </xf>
    <xf numFmtId="43" fontId="3" fillId="0" borderId="16" xfId="1" applyFont="1" applyFill="1" applyBorder="1" applyAlignment="1">
      <alignment horizontal="center" vertical="center"/>
    </xf>
    <xf numFmtId="43" fontId="3" fillId="0" borderId="1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43" fontId="3" fillId="0" borderId="13" xfId="1" applyFont="1" applyFill="1" applyBorder="1" applyAlignment="1">
      <alignment horizontal="center" vertical="center" wrapText="1"/>
    </xf>
    <xf numFmtId="43" fontId="2" fillId="0" borderId="14" xfId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3" fontId="3" fillId="0" borderId="18" xfId="0" applyNumberFormat="1" applyFont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3" fontId="3" fillId="0" borderId="14" xfId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/>
    </xf>
    <xf numFmtId="43" fontId="3" fillId="0" borderId="11" xfId="1" applyFont="1" applyFill="1" applyBorder="1" applyAlignment="1">
      <alignment horizontal="center"/>
    </xf>
    <xf numFmtId="43" fontId="3" fillId="0" borderId="13" xfId="1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43" fontId="3" fillId="0" borderId="18" xfId="1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0" fontId="3" fillId="0" borderId="22" xfId="0" applyFont="1" applyBorder="1" applyAlignment="1">
      <alignment horizontal="center" vertical="center" wrapText="1"/>
    </xf>
    <xf numFmtId="43" fontId="3" fillId="0" borderId="22" xfId="1" applyFont="1" applyFill="1" applyBorder="1" applyAlignment="1">
      <alignment horizontal="center" vertical="center"/>
    </xf>
    <xf numFmtId="43" fontId="3" fillId="0" borderId="23" xfId="1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43" fontId="4" fillId="5" borderId="2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24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9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4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center"/>
    </xf>
    <xf numFmtId="43" fontId="4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312963</xdr:colOff>
      <xdr:row>0</xdr:row>
      <xdr:rowOff>163286</xdr:rowOff>
    </xdr:from>
    <xdr:to>
      <xdr:col>7</xdr:col>
      <xdr:colOff>253507</xdr:colOff>
      <xdr:row>4</xdr:row>
      <xdr:rowOff>190501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AE62AE04-AC0B-48AC-9BFB-66CF780CBFDD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75570" y="163286"/>
          <a:ext cx="3097401" cy="100692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80C1C-BD10-4AE9-AD8C-E1C546890D3A}">
  <sheetPr>
    <pageSetUpPr fitToPage="1"/>
  </sheetPr>
  <dimension ref="A1:Y96"/>
  <sheetViews>
    <sheetView showGridLines="0" tabSelected="1" zoomScale="70" zoomScaleNormal="70" zoomScaleSheetLayoutView="84" workbookViewId="0"/>
  </sheetViews>
  <sheetFormatPr baseColWidth="10" defaultColWidth="11.42578125" defaultRowHeight="18.75" x14ac:dyDescent="0.3"/>
  <cols>
    <col min="1" max="1" width="6.42578125" style="1" bestFit="1" customWidth="1"/>
    <col min="2" max="2" width="47.140625" style="1" customWidth="1"/>
    <col min="3" max="3" width="12.28515625" style="2" bestFit="1" customWidth="1"/>
    <col min="4" max="4" width="44.42578125" style="1" bestFit="1" customWidth="1"/>
    <col min="5" max="5" width="55.42578125" style="1" bestFit="1" customWidth="1"/>
    <col min="6" max="6" width="24.85546875" style="1" bestFit="1" customWidth="1"/>
    <col min="7" max="7" width="22.42578125" style="1" bestFit="1" customWidth="1"/>
    <col min="8" max="8" width="19.85546875" style="1" bestFit="1" customWidth="1"/>
    <col min="9" max="9" width="21.42578125" style="1" bestFit="1" customWidth="1"/>
    <col min="10" max="11" width="21.7109375" style="1" bestFit="1" customWidth="1"/>
    <col min="12" max="12" width="25.42578125" style="1" customWidth="1"/>
    <col min="13" max="13" width="23.42578125" style="1" customWidth="1"/>
    <col min="14" max="14" width="20.140625" style="1" customWidth="1"/>
    <col min="15" max="15" width="21.28515625" style="1" bestFit="1" customWidth="1"/>
    <col min="16" max="16" width="11.42578125" style="1"/>
    <col min="17" max="17" width="14.42578125" style="1" bestFit="1" customWidth="1"/>
    <col min="18" max="16384" width="11.42578125" style="1"/>
  </cols>
  <sheetData>
    <row r="1" spans="1:16" x14ac:dyDescent="0.3">
      <c r="J1" s="3"/>
      <c r="K1" s="3"/>
      <c r="L1" s="3"/>
      <c r="M1" s="3"/>
      <c r="N1" s="3"/>
    </row>
    <row r="2" spans="1:16" x14ac:dyDescent="0.3">
      <c r="A2" s="3"/>
      <c r="B2" s="3"/>
      <c r="C2" s="4"/>
      <c r="D2" s="3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</row>
    <row r="3" spans="1:16" x14ac:dyDescent="0.3">
      <c r="A3" s="3"/>
      <c r="B3" s="3"/>
      <c r="C3" s="4"/>
      <c r="D3" s="3"/>
      <c r="E3" s="3"/>
      <c r="F3" s="3"/>
      <c r="G3" s="3"/>
      <c r="H3" s="3"/>
      <c r="I3" s="4"/>
      <c r="J3" s="3"/>
      <c r="K3" s="5"/>
      <c r="L3" s="3"/>
      <c r="M3" s="3"/>
      <c r="N3" s="3"/>
      <c r="O3" s="3"/>
      <c r="P3" s="3"/>
    </row>
    <row r="4" spans="1:16" x14ac:dyDescent="0.3">
      <c r="A4" s="3"/>
      <c r="B4" s="3"/>
      <c r="C4" s="4"/>
      <c r="D4" s="3"/>
      <c r="F4" s="3"/>
      <c r="G4" s="3"/>
      <c r="H4" s="3"/>
      <c r="I4" s="4"/>
      <c r="J4" s="3"/>
      <c r="K4" s="3"/>
      <c r="L4" s="3"/>
      <c r="M4" s="3"/>
      <c r="N4" s="3"/>
      <c r="O4" s="3"/>
      <c r="P4" s="3"/>
    </row>
    <row r="5" spans="1:16" x14ac:dyDescent="0.3">
      <c r="A5" s="3"/>
      <c r="B5" s="3"/>
      <c r="C5" s="4"/>
      <c r="D5" s="3"/>
      <c r="E5" s="3"/>
      <c r="F5" s="3"/>
      <c r="G5" s="3"/>
      <c r="H5" s="3"/>
      <c r="I5" s="4"/>
      <c r="J5" s="3"/>
      <c r="K5" s="6"/>
      <c r="L5" s="3"/>
      <c r="M5" s="3"/>
      <c r="N5" s="3"/>
      <c r="O5" s="3"/>
      <c r="P5" s="3"/>
    </row>
    <row r="6" spans="1:16" x14ac:dyDescent="0.3">
      <c r="A6" s="7" t="s">
        <v>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</row>
    <row r="7" spans="1:16" x14ac:dyDescent="0.3">
      <c r="A7" s="9" t="s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/>
    </row>
    <row r="8" spans="1:16" ht="19.5" thickBot="1" x14ac:dyDescent="0.35">
      <c r="A8" s="11" t="s">
        <v>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0"/>
    </row>
    <row r="9" spans="1:16" s="18" customFormat="1" ht="68.25" thickBot="1" x14ac:dyDescent="0.3">
      <c r="A9" s="12" t="s">
        <v>3</v>
      </c>
      <c r="B9" s="13" t="s">
        <v>4</v>
      </c>
      <c r="C9" s="14" t="s">
        <v>5</v>
      </c>
      <c r="D9" s="14" t="s">
        <v>6</v>
      </c>
      <c r="E9" s="15" t="s">
        <v>7</v>
      </c>
      <c r="F9" s="14" t="s">
        <v>8</v>
      </c>
      <c r="G9" s="15" t="s">
        <v>9</v>
      </c>
      <c r="H9" s="14" t="s">
        <v>10</v>
      </c>
      <c r="I9" s="14" t="s">
        <v>11</v>
      </c>
      <c r="J9" s="14" t="s">
        <v>12</v>
      </c>
      <c r="K9" s="14" t="s">
        <v>13</v>
      </c>
      <c r="L9" s="14" t="s">
        <v>14</v>
      </c>
      <c r="M9" s="14" t="s">
        <v>15</v>
      </c>
      <c r="N9" s="14" t="s">
        <v>16</v>
      </c>
      <c r="O9" s="16" t="s">
        <v>17</v>
      </c>
      <c r="P9" s="17"/>
    </row>
    <row r="10" spans="1:16" s="18" customFormat="1" ht="24" thickBot="1" x14ac:dyDescent="0.3">
      <c r="A10" s="19" t="s">
        <v>18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/>
      <c r="P10" s="17"/>
    </row>
    <row r="11" spans="1:16" ht="20.25" customHeight="1" x14ac:dyDescent="0.3">
      <c r="A11" s="22">
        <v>1</v>
      </c>
      <c r="B11" s="23" t="s">
        <v>19</v>
      </c>
      <c r="C11" s="24" t="s">
        <v>20</v>
      </c>
      <c r="D11" s="23" t="s">
        <v>18</v>
      </c>
      <c r="E11" s="23" t="s">
        <v>21</v>
      </c>
      <c r="F11" s="25" t="s">
        <v>22</v>
      </c>
      <c r="G11" s="26">
        <v>250000</v>
      </c>
      <c r="H11" s="26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48103.59</v>
      </c>
      <c r="I11" s="26">
        <v>25</v>
      </c>
      <c r="J11" s="26">
        <f>ROUND(IF((G11)&gt;(15600*20),((15600*20)*0.0287),(G11)*0.0287),2)</f>
        <v>7175</v>
      </c>
      <c r="K11" s="26">
        <f>ROUND(IF((G11)&gt;(15600*10),((15600*10)*0.0304),(G11)*0.0304),2)</f>
        <v>4742.3999999999996</v>
      </c>
      <c r="L11" s="26">
        <f>ROUND(IF((G11)&gt;(15600*20),((15600*20)*0.071),(G11)*0.071),2)</f>
        <v>17750</v>
      </c>
      <c r="M11" s="26">
        <f>ROUND(IF((G11)&gt;(15600*10),((15600*10)*0.0709),(G11)*0.0709),2)</f>
        <v>11060.4</v>
      </c>
      <c r="N11" s="26">
        <f>+ROUND(IF(G11&gt;(15600*4),((15600*4)*0.0115),G11*0.0115),2)</f>
        <v>717.6</v>
      </c>
      <c r="O11" s="27">
        <f>+G11-I11-J128-K11-H11-J11</f>
        <v>189954.01</v>
      </c>
      <c r="P11" s="28"/>
    </row>
    <row r="12" spans="1:16" x14ac:dyDescent="0.3">
      <c r="A12" s="22">
        <v>2</v>
      </c>
      <c r="B12" s="29" t="s">
        <v>23</v>
      </c>
      <c r="C12" s="30" t="s">
        <v>20</v>
      </c>
      <c r="D12" s="31" t="s">
        <v>18</v>
      </c>
      <c r="E12" s="29" t="s">
        <v>24</v>
      </c>
      <c r="F12" s="32" t="s">
        <v>22</v>
      </c>
      <c r="G12" s="33">
        <v>130000</v>
      </c>
      <c r="H12" s="34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34">
        <v>25</v>
      </c>
      <c r="J12" s="34">
        <f t="shared" ref="J12:J16" si="0">ROUND(IF((G12)&gt;(15600*20),((15600*20)*0.0287),(G12)*0.0287),2)</f>
        <v>3731</v>
      </c>
      <c r="K12" s="34">
        <f t="shared" ref="K12:K16" si="1">ROUND(IF((G12)&gt;(15600*10),((15600*10)*0.0304),(G12)*0.0304),2)</f>
        <v>3952</v>
      </c>
      <c r="L12" s="34">
        <f t="shared" ref="L12:L16" si="2">ROUND(IF((G12)&gt;(15600*20),((15600*20)*0.071),(G12)*0.071),2)</f>
        <v>9230</v>
      </c>
      <c r="M12" s="34">
        <f t="shared" ref="M12:M16" si="3">ROUND(IF((G12)&gt;(15600*10),((15600*10)*0.0709),(G12)*0.0709),2)</f>
        <v>9217</v>
      </c>
      <c r="N12" s="34">
        <f t="shared" ref="N12:N16" si="4">+ROUND(IF(G12&gt;(15600*4),((15600*4)*0.0115),G12*0.0115),2)</f>
        <v>717.6</v>
      </c>
      <c r="O12" s="35">
        <f>+G12-I12-J149-K12-H12-J12</f>
        <v>103129.81</v>
      </c>
    </row>
    <row r="13" spans="1:16" x14ac:dyDescent="0.3">
      <c r="A13" s="22">
        <v>3</v>
      </c>
      <c r="B13" s="31" t="s">
        <v>25</v>
      </c>
      <c r="C13" s="30" t="s">
        <v>20</v>
      </c>
      <c r="D13" s="31" t="s">
        <v>18</v>
      </c>
      <c r="E13" s="29" t="s">
        <v>24</v>
      </c>
      <c r="F13" s="36" t="s">
        <v>22</v>
      </c>
      <c r="G13" s="34">
        <v>120000</v>
      </c>
      <c r="H13" s="34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16809.939999999999</v>
      </c>
      <c r="I13" s="34">
        <v>26</v>
      </c>
      <c r="J13" s="34">
        <f t="shared" si="0"/>
        <v>3444</v>
      </c>
      <c r="K13" s="34">
        <f t="shared" si="1"/>
        <v>3648</v>
      </c>
      <c r="L13" s="34">
        <f t="shared" si="2"/>
        <v>8520</v>
      </c>
      <c r="M13" s="34">
        <f t="shared" si="3"/>
        <v>8508</v>
      </c>
      <c r="N13" s="34">
        <f t="shared" si="4"/>
        <v>717.6</v>
      </c>
      <c r="O13" s="35">
        <f>+G13-I13-J150-K13-H13-J13</f>
        <v>96072.06</v>
      </c>
    </row>
    <row r="14" spans="1:16" x14ac:dyDescent="0.3">
      <c r="A14" s="22">
        <v>4</v>
      </c>
      <c r="B14" s="31" t="s">
        <v>26</v>
      </c>
      <c r="C14" s="37" t="s">
        <v>27</v>
      </c>
      <c r="D14" s="31" t="s">
        <v>18</v>
      </c>
      <c r="E14" s="29" t="s">
        <v>28</v>
      </c>
      <c r="F14" s="25" t="s">
        <v>22</v>
      </c>
      <c r="G14" s="26">
        <v>155000</v>
      </c>
      <c r="H14" s="38">
        <f>ROUND(IF(((G14-J14-K14)&gt;34685.01)*((G14-J14-K14)&lt;52027.43),(((G14-J14-K14)-34685.01)*0.15),+IF(((G14-J14-K14)&gt;52027.43)*((G14-J14-K14)&lt;72260.26),((((G14-J14-K14)-52027.43)*0.2)+2601.33),+IF((G14-J14-K14)&gt;72260.26,(((G14-J14-K14)-72260.26)*25%)+6648,0))),2)</f>
        <v>25042.81</v>
      </c>
      <c r="I14" s="39">
        <v>25</v>
      </c>
      <c r="J14" s="26">
        <f>ROUND(IF((G14)&gt;(15600*20),((15600*20)*0.0287),(G14)*0.0287),2)</f>
        <v>4448.5</v>
      </c>
      <c r="K14" s="26">
        <f>ROUND(IF((G14)&gt;(15600*10),((15600*10)*0.0304),(G14)*0.0304),2)</f>
        <v>4712</v>
      </c>
      <c r="L14" s="26">
        <f>ROUND(IF((G14)&gt;(15600*20),((15600*20)*0.071),(G14)*0.071),2)</f>
        <v>11005</v>
      </c>
      <c r="M14" s="26">
        <f>ROUND(IF((G14)&gt;(15600*10),((15600*10)*0.0709),(G14)*0.0709),2)</f>
        <v>10989.5</v>
      </c>
      <c r="N14" s="26">
        <f>+ROUND(IF(G14&gt;(15600*4),((15600*4)*0.0115),G14*0.0115),2)</f>
        <v>717.6</v>
      </c>
      <c r="O14" s="40">
        <f>+G14-I14-J139-K14-H14-J14</f>
        <v>120771.69</v>
      </c>
    </row>
    <row r="15" spans="1:16" s="44" customFormat="1" x14ac:dyDescent="0.3">
      <c r="A15" s="22">
        <v>5</v>
      </c>
      <c r="B15" s="41" t="s">
        <v>29</v>
      </c>
      <c r="C15" s="32" t="s">
        <v>20</v>
      </c>
      <c r="D15" s="31" t="s">
        <v>18</v>
      </c>
      <c r="E15" s="41" t="s">
        <v>30</v>
      </c>
      <c r="F15" s="36" t="s">
        <v>22</v>
      </c>
      <c r="G15" s="42">
        <v>85000</v>
      </c>
      <c r="H15" s="42">
        <v>8577.06</v>
      </c>
      <c r="I15" s="42">
        <v>25</v>
      </c>
      <c r="J15" s="34">
        <f>ROUND(IF((G15)&gt;(15600*20),((15600*20)*0.0287),(G15)*0.0287),2)</f>
        <v>2439.5</v>
      </c>
      <c r="K15" s="34">
        <f>ROUND(IF((G15)&gt;(15600*10),((15600*10)*0.0304),(G15)*0.0304),2)</f>
        <v>2584</v>
      </c>
      <c r="L15" s="34">
        <f>ROUND(IF((G15)&gt;(15600*20),((15600*20)*0.071),(G15)*0.071),2)</f>
        <v>6035</v>
      </c>
      <c r="M15" s="34">
        <f>ROUND(IF((G15)&gt;(15600*10),((15600*10)*0.0709),(G15)*0.0709),2)</f>
        <v>6026.5</v>
      </c>
      <c r="N15" s="34">
        <f>+ROUND(IF(G15&gt;(15600*4),((15600*4)*0.0115),G15*0.0115),2)</f>
        <v>717.6</v>
      </c>
      <c r="O15" s="43">
        <v>71374.44</v>
      </c>
    </row>
    <row r="16" spans="1:16" ht="19.5" thickBot="1" x14ac:dyDescent="0.35">
      <c r="A16" s="22">
        <v>6</v>
      </c>
      <c r="B16" s="29" t="s">
        <v>31</v>
      </c>
      <c r="C16" s="30" t="s">
        <v>27</v>
      </c>
      <c r="D16" s="29" t="s">
        <v>18</v>
      </c>
      <c r="E16" s="29" t="s">
        <v>32</v>
      </c>
      <c r="F16" s="32" t="s">
        <v>22</v>
      </c>
      <c r="G16" s="33">
        <v>73000</v>
      </c>
      <c r="H16" s="33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5932.98</v>
      </c>
      <c r="I16" s="33">
        <v>25</v>
      </c>
      <c r="J16" s="33">
        <f t="shared" si="0"/>
        <v>2095.1</v>
      </c>
      <c r="K16" s="33">
        <f t="shared" si="1"/>
        <v>2219.1999999999998</v>
      </c>
      <c r="L16" s="33">
        <f t="shared" si="2"/>
        <v>5183</v>
      </c>
      <c r="M16" s="33">
        <f t="shared" si="3"/>
        <v>5175.7</v>
      </c>
      <c r="N16" s="33">
        <f t="shared" si="4"/>
        <v>717.6</v>
      </c>
      <c r="O16" s="45">
        <f>+G16-I16-J137-K16-H16-J16</f>
        <v>62727.720000000008</v>
      </c>
    </row>
    <row r="17" spans="1:25" s="49" customFormat="1" ht="24" thickBot="1" x14ac:dyDescent="0.35">
      <c r="A17" s="46" t="s">
        <v>33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8"/>
      <c r="S17" s="1"/>
      <c r="T17" s="1"/>
      <c r="U17" s="1"/>
      <c r="V17" s="1"/>
      <c r="W17" s="1"/>
      <c r="X17" s="1"/>
      <c r="Y17" s="1"/>
    </row>
    <row r="18" spans="1:25" x14ac:dyDescent="0.3">
      <c r="A18" s="22">
        <v>7</v>
      </c>
      <c r="B18" s="31" t="s">
        <v>34</v>
      </c>
      <c r="C18" s="37" t="s">
        <v>20</v>
      </c>
      <c r="D18" s="31" t="s">
        <v>35</v>
      </c>
      <c r="E18" s="31" t="s">
        <v>36</v>
      </c>
      <c r="F18" s="36" t="s">
        <v>22</v>
      </c>
      <c r="G18" s="34">
        <v>40000</v>
      </c>
      <c r="H18" s="34">
        <f>ROUND(IF(((G18-J18-K18)&gt;34685.01)*((G18-J18-K18)&lt;52027.43),(((G18-J18-K18)-34685.01)*0.15),+IF(((G18-J18-K18)&gt;52027.43)*((G18-J18-K18)&lt;72260.26),((((G18-J18-K18)-52027.43)*0.2)+2601.33),+IF((G18-J18-K18)&gt;72260.26,(((G18-J18-K18)-72260.26)*25%)+6648,0))),2)</f>
        <v>442.65</v>
      </c>
      <c r="I18" s="34">
        <v>25</v>
      </c>
      <c r="J18" s="34">
        <f>ROUND(IF((G18)&gt;(15600*20),((15600*20)*0.0287),(G18)*0.0287),2)</f>
        <v>1148</v>
      </c>
      <c r="K18" s="34">
        <f>ROUND(IF((G18)&gt;(15600*10),((15600*10)*0.0304),(G18)*0.0304),2)</f>
        <v>1216</v>
      </c>
      <c r="L18" s="34">
        <f>ROUND(IF((G18)&gt;(15600*20),((15600*20)*0.071),(G18)*0.071),2)</f>
        <v>2840</v>
      </c>
      <c r="M18" s="34">
        <f>ROUND(IF((G18)&gt;(15600*10),((15600*10)*0.0709),(G18)*0.0709),2)</f>
        <v>2836</v>
      </c>
      <c r="N18" s="34">
        <f>+ROUND(IF(G18&gt;(15600*4),((15600*4)*0.0115),G18*0.0115),2)</f>
        <v>460</v>
      </c>
      <c r="O18" s="50">
        <f>+G18-H18-I18-J18-K18</f>
        <v>37168.35</v>
      </c>
    </row>
    <row r="19" spans="1:25" x14ac:dyDescent="0.3">
      <c r="A19" s="22">
        <v>8</v>
      </c>
      <c r="B19" s="23" t="s">
        <v>37</v>
      </c>
      <c r="C19" s="24" t="s">
        <v>20</v>
      </c>
      <c r="D19" s="23" t="s">
        <v>35</v>
      </c>
      <c r="E19" s="23" t="s">
        <v>38</v>
      </c>
      <c r="F19" s="25" t="s">
        <v>22</v>
      </c>
      <c r="G19" s="26">
        <v>25000</v>
      </c>
      <c r="H19" s="26">
        <f>ROUND(IF(((G19-J19-K19)&gt;34685.01)*((G19-J19-K19)&lt;52027.43),(((G19-J19-K19)-34685.01)*0.15),+IF(((G19-J19-K19)&gt;52027.43)*((G19-J19-K19)&lt;72260.26),((((G19-J19-K19)-52027.43)*0.2)+2601.33),+IF((G19-J19-K19)&gt;72260.26,(((G19-J19-K19)-72260.26)*25%)+6648,0))),2)</f>
        <v>0</v>
      </c>
      <c r="I19" s="26">
        <v>25</v>
      </c>
      <c r="J19" s="26">
        <f>ROUND(IF((G19)&gt;(15600*20),((15600*20)*0.0287),(G19)*0.0287),2)</f>
        <v>717.5</v>
      </c>
      <c r="K19" s="26">
        <f>ROUND(IF((G19)&gt;(15600*10),((15600*10)*0.0304),(G19)*0.0304),2)</f>
        <v>760</v>
      </c>
      <c r="L19" s="26">
        <f>ROUND(IF((G19)&gt;(15600*20),((15600*20)*0.071),(G19)*0.071),2)</f>
        <v>1775</v>
      </c>
      <c r="M19" s="26">
        <f>ROUND(IF((G19)&gt;(15600*10),((15600*10)*0.0709),(G19)*0.0709),2)</f>
        <v>1772.5</v>
      </c>
      <c r="N19" s="26">
        <f>+ROUND(IF(G19&gt;(15600*4),((15600*4)*0.0115),G19*0.0115),2)</f>
        <v>287.5</v>
      </c>
      <c r="O19" s="27">
        <f>+G19-I19-J126-K19-H19-J19</f>
        <v>23497.5</v>
      </c>
      <c r="P19" s="28"/>
    </row>
    <row r="20" spans="1:25" x14ac:dyDescent="0.3">
      <c r="A20" s="22">
        <v>9</v>
      </c>
      <c r="B20" s="31" t="s">
        <v>39</v>
      </c>
      <c r="C20" s="37" t="s">
        <v>20</v>
      </c>
      <c r="D20" s="31" t="s">
        <v>35</v>
      </c>
      <c r="E20" s="31" t="s">
        <v>38</v>
      </c>
      <c r="F20" s="36" t="s">
        <v>22</v>
      </c>
      <c r="G20" s="34">
        <v>25000</v>
      </c>
      <c r="H20" s="34">
        <f t="shared" ref="H20:H23" si="5">ROUND(IF(((G20-J20-K20)&gt;34685.01)*((G20-J20-K20)&lt;52027.43),(((G20-J20-K20)-34685.01)*0.15),+IF(((G20-J20-K20)&gt;52027.43)*((G20-J20-K20)&lt;72260.26),((((G20-J20-K20)-52027.43)*0.2)+2601.33),+IF((G20-J20-K20)&gt;72260.26,(((G20-J20-K20)-72260.26)*25%)+6648,0))),2)</f>
        <v>0</v>
      </c>
      <c r="I20" s="34">
        <v>25</v>
      </c>
      <c r="J20" s="34">
        <f t="shared" ref="J20:J23" si="6">ROUND(IF((G20)&gt;(15600*20),((15600*20)*0.0287),(G20)*0.0287),2)</f>
        <v>717.5</v>
      </c>
      <c r="K20" s="34">
        <f t="shared" ref="K20:K23" si="7">ROUND(IF((G20)&gt;(15600*10),((15600*10)*0.0304),(G20)*0.0304),2)</f>
        <v>760</v>
      </c>
      <c r="L20" s="34">
        <f t="shared" ref="L20:L23" si="8">ROUND(IF((G20)&gt;(15600*20),((15600*20)*0.071),(G20)*0.071),2)</f>
        <v>1775</v>
      </c>
      <c r="M20" s="34">
        <f t="shared" ref="M20:M23" si="9">ROUND(IF((G20)&gt;(15600*10),((15600*10)*0.0709),(G20)*0.0709),2)</f>
        <v>1772.5</v>
      </c>
      <c r="N20" s="34">
        <f t="shared" ref="N20:N23" si="10">+ROUND(IF(G20&gt;(15600*4),((15600*4)*0.0115),G20*0.0115),2)</f>
        <v>287.5</v>
      </c>
      <c r="O20" s="35">
        <f>+G20-I20-J127-K20-H20-J20</f>
        <v>23497.5</v>
      </c>
      <c r="P20" s="28"/>
    </row>
    <row r="21" spans="1:25" ht="19.5" customHeight="1" x14ac:dyDescent="0.3">
      <c r="A21" s="22">
        <v>10</v>
      </c>
      <c r="B21" s="51" t="s">
        <v>40</v>
      </c>
      <c r="C21" s="52" t="s">
        <v>20</v>
      </c>
      <c r="D21" s="31" t="s">
        <v>35</v>
      </c>
      <c r="E21" s="51" t="s">
        <v>41</v>
      </c>
      <c r="F21" s="36" t="s">
        <v>22</v>
      </c>
      <c r="G21" s="34">
        <v>21000</v>
      </c>
      <c r="H21" s="34">
        <f t="shared" si="5"/>
        <v>0</v>
      </c>
      <c r="I21" s="34">
        <v>25</v>
      </c>
      <c r="J21" s="34">
        <f t="shared" si="6"/>
        <v>602.70000000000005</v>
      </c>
      <c r="K21" s="34">
        <f t="shared" si="7"/>
        <v>638.4</v>
      </c>
      <c r="L21" s="34">
        <f t="shared" si="8"/>
        <v>1491</v>
      </c>
      <c r="M21" s="34">
        <f t="shared" si="9"/>
        <v>1488.9</v>
      </c>
      <c r="N21" s="34">
        <f t="shared" si="10"/>
        <v>241.5</v>
      </c>
      <c r="O21" s="50">
        <f t="shared" ref="O21" si="11">+G21-H21-I21-J21-K21</f>
        <v>19733.899999999998</v>
      </c>
    </row>
    <row r="22" spans="1:25" x14ac:dyDescent="0.3">
      <c r="A22" s="22">
        <v>11</v>
      </c>
      <c r="B22" s="31" t="s">
        <v>42</v>
      </c>
      <c r="C22" s="37" t="s">
        <v>27</v>
      </c>
      <c r="D22" s="31" t="s">
        <v>35</v>
      </c>
      <c r="E22" s="31" t="s">
        <v>43</v>
      </c>
      <c r="F22" s="36" t="s">
        <v>22</v>
      </c>
      <c r="G22" s="34">
        <v>20000</v>
      </c>
      <c r="H22" s="34">
        <f t="shared" si="5"/>
        <v>0</v>
      </c>
      <c r="I22" s="34">
        <v>25</v>
      </c>
      <c r="J22" s="34">
        <f t="shared" si="6"/>
        <v>574</v>
      </c>
      <c r="K22" s="34">
        <f t="shared" si="7"/>
        <v>608</v>
      </c>
      <c r="L22" s="34">
        <f t="shared" si="8"/>
        <v>1420</v>
      </c>
      <c r="M22" s="34">
        <f t="shared" si="9"/>
        <v>1418</v>
      </c>
      <c r="N22" s="34">
        <f t="shared" si="10"/>
        <v>230</v>
      </c>
      <c r="O22" s="35">
        <f>+G22-I22-J139-K22-H22-J22</f>
        <v>18793</v>
      </c>
    </row>
    <row r="23" spans="1:25" ht="19.5" thickBot="1" x14ac:dyDescent="0.35">
      <c r="A23" s="22">
        <v>12</v>
      </c>
      <c r="B23" s="29" t="s">
        <v>44</v>
      </c>
      <c r="C23" s="30" t="s">
        <v>27</v>
      </c>
      <c r="D23" s="29" t="s">
        <v>35</v>
      </c>
      <c r="E23" s="29" t="s">
        <v>45</v>
      </c>
      <c r="F23" s="32" t="s">
        <v>22</v>
      </c>
      <c r="G23" s="33">
        <v>20000</v>
      </c>
      <c r="H23" s="33">
        <f t="shared" si="5"/>
        <v>0</v>
      </c>
      <c r="I23" s="33">
        <v>25</v>
      </c>
      <c r="J23" s="33">
        <f t="shared" si="6"/>
        <v>574</v>
      </c>
      <c r="K23" s="33">
        <f t="shared" si="7"/>
        <v>608</v>
      </c>
      <c r="L23" s="33">
        <f t="shared" si="8"/>
        <v>1420</v>
      </c>
      <c r="M23" s="33">
        <f t="shared" si="9"/>
        <v>1418</v>
      </c>
      <c r="N23" s="33">
        <f t="shared" si="10"/>
        <v>230</v>
      </c>
      <c r="O23" s="45">
        <f>+G23-I23-J138-K23-H23-J23</f>
        <v>18793</v>
      </c>
    </row>
    <row r="24" spans="1:25" ht="23.25" thickBot="1" x14ac:dyDescent="0.35">
      <c r="A24" s="53" t="s">
        <v>46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5"/>
    </row>
    <row r="25" spans="1:25" x14ac:dyDescent="0.3">
      <c r="A25" s="56">
        <v>13</v>
      </c>
      <c r="B25" s="29" t="s">
        <v>47</v>
      </c>
      <c r="C25" s="30" t="s">
        <v>27</v>
      </c>
      <c r="D25" s="31" t="s">
        <v>48</v>
      </c>
      <c r="E25" s="29" t="s">
        <v>49</v>
      </c>
      <c r="F25" s="32" t="s">
        <v>22</v>
      </c>
      <c r="G25" s="33">
        <v>70000</v>
      </c>
      <c r="H25" s="33">
        <f>ROUND(IF(((G25-J25-K25)&gt;34685.01)*((G25-J25-K25)&lt;52027.43),(((G25-J25-K25)-34685.01)*0.15),+IF(((G25-J25-K25)&gt;52027.43)*((G25-J25-K25)&lt;72260.26),((((G25-J25-K25)-52027.43)*0.2)+2601.33),+IF((G25-J25-K25)&gt;72260.26,(((G25-J25-K25)-72260.26)*25%)+6648,0))),2)</f>
        <v>5368.44</v>
      </c>
      <c r="I25" s="33">
        <v>25</v>
      </c>
      <c r="J25" s="33">
        <f t="shared" ref="J25" si="12">ROUND(IF((G25)&gt;(15600*20),((15600*20)*0.0287),(G25)*0.0287),2)</f>
        <v>2009</v>
      </c>
      <c r="K25" s="33">
        <f t="shared" ref="K25" si="13">ROUND(IF((G25)&gt;(15600*10),((15600*10)*0.0304),(G25)*0.0304),2)</f>
        <v>2128</v>
      </c>
      <c r="L25" s="33">
        <f t="shared" ref="L25" si="14">ROUND(IF((G25)&gt;(15600*20),((15600*20)*0.071),(G25)*0.071),2)</f>
        <v>4970</v>
      </c>
      <c r="M25" s="33">
        <f t="shared" ref="M25" si="15">ROUND(IF((G25)&gt;(15600*10),((15600*10)*0.0709),(G25)*0.0709),2)</f>
        <v>4963</v>
      </c>
      <c r="N25" s="33">
        <f t="shared" ref="N25" si="16">+ROUND(IF(G25&gt;(15600*4),((15600*4)*0.0115),G25*0.0115),2)</f>
        <v>717.6</v>
      </c>
      <c r="O25" s="45">
        <f>+G25-I25-J135-K25-H25-J25</f>
        <v>60469.56</v>
      </c>
    </row>
    <row r="26" spans="1:25" ht="19.5" thickBot="1" x14ac:dyDescent="0.35">
      <c r="A26" s="56">
        <v>14</v>
      </c>
      <c r="B26" s="31" t="s">
        <v>50</v>
      </c>
      <c r="C26" s="37" t="s">
        <v>20</v>
      </c>
      <c r="D26" s="31" t="s">
        <v>48</v>
      </c>
      <c r="E26" s="31" t="s">
        <v>51</v>
      </c>
      <c r="F26" s="36" t="s">
        <v>22</v>
      </c>
      <c r="G26" s="34">
        <v>50000</v>
      </c>
      <c r="H26" s="34">
        <f>ROUND(IF(((G26-J26-K26)&gt;34685.01)*((G26-J26-K26)&lt;52027.43),(((G26-J26-K26)-34685.01)*0.15),+IF(((G26-J26-K26)&gt;52027.43)*((G26-J26-K26)&lt;72260.26),((((G26-J26-K26)-52027.43)*0.2)+2601.33),+IF((G26-J26-K26)&gt;72260.26,(((G26-J26-K26)-72260.26)*25%)+6648,0))),2)</f>
        <v>1854</v>
      </c>
      <c r="I26" s="34">
        <v>25</v>
      </c>
      <c r="J26" s="34">
        <f>ROUND(IF((G26)&gt;(15600*20),((15600*20)*0.0287),(G26)*0.0287),2)</f>
        <v>1435</v>
      </c>
      <c r="K26" s="34">
        <f>ROUND(IF((G26)&gt;(15600*10),((15600*10)*0.0304),(G26)*0.0304),2)</f>
        <v>1520</v>
      </c>
      <c r="L26" s="34">
        <f>ROUND(IF((G26)&gt;(15600*20),((15600*20)*0.071),(G26)*0.071),2)</f>
        <v>3550</v>
      </c>
      <c r="M26" s="34">
        <f>ROUND(IF((G26)&gt;(15600*10),((15600*10)*0.0709),(G26)*0.0709),2)</f>
        <v>3545</v>
      </c>
      <c r="N26" s="34">
        <f>+ROUND(IF(G26&gt;(15600*4),((15600*4)*0.0115),G26*0.0115),2)</f>
        <v>575</v>
      </c>
      <c r="O26" s="35">
        <f>+G26-I26-J127-K26-H26-J26</f>
        <v>45166</v>
      </c>
      <c r="P26" s="28"/>
    </row>
    <row r="27" spans="1:25" ht="23.25" thickBot="1" x14ac:dyDescent="0.35">
      <c r="A27" s="53" t="s">
        <v>52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5"/>
    </row>
    <row r="28" spans="1:25" x14ac:dyDescent="0.3">
      <c r="A28" s="22">
        <v>15</v>
      </c>
      <c r="B28" s="31" t="s">
        <v>53</v>
      </c>
      <c r="C28" s="37" t="s">
        <v>20</v>
      </c>
      <c r="D28" s="31" t="s">
        <v>54</v>
      </c>
      <c r="E28" s="31" t="s">
        <v>55</v>
      </c>
      <c r="F28" s="36" t="s">
        <v>22</v>
      </c>
      <c r="G28" s="34">
        <v>70000</v>
      </c>
      <c r="H28" s="34">
        <f>ROUND(IF(((G28-J28-K28)&gt;34685.01)*((G28-J28-K28)&lt;52027.43),(((G28-J28-K28)-34685.01)*0.15),+IF(((G28-J28-K28)&gt;52027.43)*((G28-J28-K28)&lt;72260.26),((((G28-J28-K28)-52027.43)*0.2)+2601.33),+IF((G28-J28-K28)&gt;72260.26,(((G28-J28-K28)-72260.26)*25%)+6648,0))),2)</f>
        <v>5368.44</v>
      </c>
      <c r="I28" s="34">
        <v>25</v>
      </c>
      <c r="J28" s="34">
        <f t="shared" ref="J28:J29" si="17">ROUND(IF((G28)&gt;(15600*20),((15600*20)*0.0287),(G28)*0.0287),2)</f>
        <v>2009</v>
      </c>
      <c r="K28" s="34">
        <f t="shared" ref="K28:K29" si="18">ROUND(IF((G28)&gt;(15600*10),((15600*10)*0.0304),(G28)*0.0304),2)</f>
        <v>2128</v>
      </c>
      <c r="L28" s="34">
        <f t="shared" ref="L28:L29" si="19">ROUND(IF((G28)&gt;(15600*20),((15600*20)*0.071),(G28)*0.071),2)</f>
        <v>4970</v>
      </c>
      <c r="M28" s="34">
        <f t="shared" ref="M28:M29" si="20">ROUND(IF((G28)&gt;(15600*10),((15600*10)*0.0709),(G28)*0.0709),2)</f>
        <v>4963</v>
      </c>
      <c r="N28" s="34">
        <f t="shared" ref="N28:N29" si="21">+ROUND(IF(G28&gt;(15600*4),((15600*4)*0.0115),G28*0.0115),2)</f>
        <v>717.6</v>
      </c>
      <c r="O28" s="50">
        <f>+G28-H28-I28-J28-K28</f>
        <v>60469.56</v>
      </c>
    </row>
    <row r="29" spans="1:25" ht="19.5" thickBot="1" x14ac:dyDescent="0.35">
      <c r="A29" s="22">
        <v>16</v>
      </c>
      <c r="B29" s="29" t="s">
        <v>56</v>
      </c>
      <c r="C29" s="30" t="s">
        <v>27</v>
      </c>
      <c r="D29" s="29" t="s">
        <v>57</v>
      </c>
      <c r="E29" s="29" t="s">
        <v>58</v>
      </c>
      <c r="F29" s="32" t="s">
        <v>22</v>
      </c>
      <c r="G29" s="33">
        <v>70000</v>
      </c>
      <c r="H29" s="33">
        <f t="shared" ref="H29" si="22">ROUND(IF(((G29-J29-K29)&gt;34685.01)*((G29-J29-K29)&lt;52027.43),(((G29-J29-K29)-34685.01)*0.15),+IF(((G29-J29-K29)&gt;52027.43)*((G29-J29-K29)&lt;72260.26),((((G29-J29-K29)-52027.43)*0.2)+2601.33),+IF((G29-J29-K29)&gt;72260.26,(((G29-J29-K29)-72260.26)*25%)+6648,0))),2)</f>
        <v>5368.44</v>
      </c>
      <c r="I29" s="33">
        <v>25</v>
      </c>
      <c r="J29" s="33">
        <f t="shared" si="17"/>
        <v>2009</v>
      </c>
      <c r="K29" s="33">
        <f t="shared" si="18"/>
        <v>2128</v>
      </c>
      <c r="L29" s="33">
        <f t="shared" si="19"/>
        <v>4970</v>
      </c>
      <c r="M29" s="33">
        <f t="shared" si="20"/>
        <v>4963</v>
      </c>
      <c r="N29" s="33">
        <f t="shared" si="21"/>
        <v>717.6</v>
      </c>
      <c r="O29" s="45">
        <f>+G29-I29-J140-K29-H29-J29</f>
        <v>60469.56</v>
      </c>
    </row>
    <row r="30" spans="1:25" ht="23.25" thickBot="1" x14ac:dyDescent="0.35">
      <c r="A30" s="53" t="s">
        <v>59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</row>
    <row r="31" spans="1:25" x14ac:dyDescent="0.3">
      <c r="A31" s="22">
        <v>17</v>
      </c>
      <c r="B31" s="23" t="s">
        <v>60</v>
      </c>
      <c r="C31" s="24" t="s">
        <v>27</v>
      </c>
      <c r="D31" s="23" t="s">
        <v>61</v>
      </c>
      <c r="E31" s="23" t="s">
        <v>62</v>
      </c>
      <c r="F31" s="25" t="s">
        <v>22</v>
      </c>
      <c r="G31" s="26">
        <v>165000</v>
      </c>
      <c r="H31" s="26">
        <f t="shared" ref="H31:H46" si="23">ROUND(IF(((G31-J31-K31)&gt;34685.01)*((G31-J31-K31)&lt;52027.43),(((G31-J31-K31)-34685.01)*0.15),+IF(((G31-J31-K31)&gt;52027.43)*((G31-J31-K31)&lt;72260.26),((((G31-J31-K31)-52027.43)*0.2)+2601.33),+IF((G31-J31-K31)&gt;72260.26,(((G31-J31-K31)-72260.26)*25%)+6648,0))),2)</f>
        <v>27463.46</v>
      </c>
      <c r="I31" s="26">
        <v>25</v>
      </c>
      <c r="J31" s="26">
        <f t="shared" ref="J31:J37" si="24">ROUND(IF((G31)&gt;(15600*20),((15600*20)*0.0287),(G31)*0.0287),2)</f>
        <v>4735.5</v>
      </c>
      <c r="K31" s="26">
        <f t="shared" ref="K31:K37" si="25">ROUND(IF((G31)&gt;(15600*10),((15600*10)*0.0304),(G31)*0.0304),2)</f>
        <v>4742.3999999999996</v>
      </c>
      <c r="L31" s="26">
        <f t="shared" ref="L31:L37" si="26">ROUND(IF((G31)&gt;(15600*20),((15600*20)*0.071),(G31)*0.071),2)</f>
        <v>11715</v>
      </c>
      <c r="M31" s="26">
        <f>ROUND(IF((G31)&gt;(15600*10),((15600*10)*0.0709),(G31)*0.0709),2)</f>
        <v>11060.4</v>
      </c>
      <c r="N31" s="26">
        <f t="shared" ref="N31:N37" si="27">+ROUND(IF(G31&gt;(15600*4),((15600*4)*0.0115),G31*0.0115),2)</f>
        <v>717.6</v>
      </c>
      <c r="O31" s="27">
        <f>+G31-I31-J142-K31-H31-J31</f>
        <v>128033.64000000001</v>
      </c>
    </row>
    <row r="32" spans="1:25" x14ac:dyDescent="0.3">
      <c r="A32" s="22">
        <v>18</v>
      </c>
      <c r="B32" s="31" t="s">
        <v>63</v>
      </c>
      <c r="C32" s="37" t="s">
        <v>27</v>
      </c>
      <c r="D32" s="31" t="s">
        <v>64</v>
      </c>
      <c r="E32" s="31" t="s">
        <v>65</v>
      </c>
      <c r="F32" s="36" t="s">
        <v>22</v>
      </c>
      <c r="G32" s="34">
        <v>140000</v>
      </c>
      <c r="H32" s="34">
        <f>ROUND(IF(((G32-J32-K32)&gt;34685.01)*((G32-J32-K32)&lt;52027.43),(((G32-J32-K32)-34685.01)*0.15),+IF(((G32-J32-K32)&gt;52027.43)*((G32-J32-K32)&lt;72260.26),((((G32-J32-K32)-52027.43)*0.2)+2601.33),+IF((G32-J32-K32)&gt;72260.26,(((G32-J32-K32)-72260.26)*25%)+6648,0))),2)</f>
        <v>21514.44</v>
      </c>
      <c r="I32" s="34">
        <v>25</v>
      </c>
      <c r="J32" s="34">
        <f>ROUND(IF((G32)&gt;(15600*20),((15600*20)*0.0287),(G32)*0.0287),2)</f>
        <v>4018</v>
      </c>
      <c r="K32" s="34">
        <f>ROUND(IF((G32)&gt;(15600*10),((15600*10)*0.0304),(G32)*0.0304),2)</f>
        <v>4256</v>
      </c>
      <c r="L32" s="34">
        <f>ROUND(IF((G32)&gt;(15600*20),((15600*20)*0.071),(G32)*0.071),2)</f>
        <v>9940</v>
      </c>
      <c r="M32" s="34">
        <f>ROUND(IF((G32)&gt;(15600*10),((15600*10)*0.0709),(G32)*0.0709),2)</f>
        <v>9926</v>
      </c>
      <c r="N32" s="34">
        <f>+ROUND(IF(G32&gt;(15600*4),((15600*4)*0.0115),G32*0.0115),2)</f>
        <v>717.6</v>
      </c>
      <c r="O32" s="35">
        <f>+G32-I32-J144-K32-H32-J32</f>
        <v>110186.56</v>
      </c>
    </row>
    <row r="33" spans="1:15" x14ac:dyDescent="0.3">
      <c r="A33" s="22">
        <v>19</v>
      </c>
      <c r="B33" s="31" t="s">
        <v>66</v>
      </c>
      <c r="C33" s="37" t="s">
        <v>27</v>
      </c>
      <c r="D33" s="31" t="s">
        <v>64</v>
      </c>
      <c r="E33" s="51" t="s">
        <v>67</v>
      </c>
      <c r="F33" s="36" t="s">
        <v>22</v>
      </c>
      <c r="G33" s="34">
        <v>60000</v>
      </c>
      <c r="H33" s="34">
        <f t="shared" si="23"/>
        <v>3486.64</v>
      </c>
      <c r="I33" s="34">
        <v>25</v>
      </c>
      <c r="J33" s="34">
        <f t="shared" si="24"/>
        <v>1722</v>
      </c>
      <c r="K33" s="34">
        <f t="shared" si="25"/>
        <v>1824</v>
      </c>
      <c r="L33" s="34">
        <f t="shared" si="26"/>
        <v>4260</v>
      </c>
      <c r="M33" s="34">
        <f t="shared" ref="M33:M37" si="28">ROUND(IF((G33)&gt;(15600*10),((15600*10)*0.0709),(G33)*0.0709),2)</f>
        <v>4254</v>
      </c>
      <c r="N33" s="34">
        <f t="shared" si="27"/>
        <v>690</v>
      </c>
      <c r="O33" s="35">
        <f>+G33-I33-J145-K33-H33-J33</f>
        <v>52942.36</v>
      </c>
    </row>
    <row r="34" spans="1:15" x14ac:dyDescent="0.3">
      <c r="A34" s="22">
        <v>20</v>
      </c>
      <c r="B34" s="31" t="s">
        <v>68</v>
      </c>
      <c r="C34" s="37" t="s">
        <v>27</v>
      </c>
      <c r="D34" s="31" t="s">
        <v>64</v>
      </c>
      <c r="E34" s="51" t="s">
        <v>69</v>
      </c>
      <c r="F34" s="36" t="s">
        <v>22</v>
      </c>
      <c r="G34" s="34">
        <v>60000</v>
      </c>
      <c r="H34" s="34">
        <f t="shared" si="23"/>
        <v>3486.64</v>
      </c>
      <c r="I34" s="34">
        <v>25</v>
      </c>
      <c r="J34" s="34">
        <f t="shared" si="24"/>
        <v>1722</v>
      </c>
      <c r="K34" s="34">
        <f t="shared" si="25"/>
        <v>1824</v>
      </c>
      <c r="L34" s="34">
        <f t="shared" si="26"/>
        <v>4260</v>
      </c>
      <c r="M34" s="34">
        <f t="shared" si="28"/>
        <v>4254</v>
      </c>
      <c r="N34" s="34">
        <f t="shared" si="27"/>
        <v>690</v>
      </c>
      <c r="O34" s="35">
        <f>+G34-I34-J146-K34-H34-J34</f>
        <v>52942.36</v>
      </c>
    </row>
    <row r="35" spans="1:15" x14ac:dyDescent="0.3">
      <c r="A35" s="22">
        <v>21</v>
      </c>
      <c r="B35" s="31" t="s">
        <v>70</v>
      </c>
      <c r="C35" s="37" t="s">
        <v>27</v>
      </c>
      <c r="D35" s="31" t="s">
        <v>64</v>
      </c>
      <c r="E35" s="51" t="s">
        <v>71</v>
      </c>
      <c r="F35" s="36" t="s">
        <v>22</v>
      </c>
      <c r="G35" s="34">
        <v>70000</v>
      </c>
      <c r="H35" s="34">
        <f t="shared" si="23"/>
        <v>5368.44</v>
      </c>
      <c r="I35" s="34">
        <v>25</v>
      </c>
      <c r="J35" s="34">
        <f t="shared" si="24"/>
        <v>2009</v>
      </c>
      <c r="K35" s="34">
        <f t="shared" si="25"/>
        <v>2128</v>
      </c>
      <c r="L35" s="34">
        <f t="shared" si="26"/>
        <v>4970</v>
      </c>
      <c r="M35" s="34">
        <f t="shared" si="28"/>
        <v>4963</v>
      </c>
      <c r="N35" s="34">
        <f t="shared" si="27"/>
        <v>717.6</v>
      </c>
      <c r="O35" s="35">
        <f>+G35-I35-J148-K35-H35-J35</f>
        <v>60469.56</v>
      </c>
    </row>
    <row r="36" spans="1:15" x14ac:dyDescent="0.3">
      <c r="A36" s="22">
        <v>22</v>
      </c>
      <c r="B36" s="31" t="s">
        <v>72</v>
      </c>
      <c r="C36" s="37" t="s">
        <v>20</v>
      </c>
      <c r="D36" s="23" t="s">
        <v>61</v>
      </c>
      <c r="E36" s="51" t="s">
        <v>67</v>
      </c>
      <c r="F36" s="36" t="s">
        <v>22</v>
      </c>
      <c r="G36" s="34">
        <v>60000</v>
      </c>
      <c r="H36" s="34">
        <f>ROUND(IF(((G36-J36-K36)&gt;34685.01)*((G36-J36-K36)&lt;52027.43),(((G36-J36-K36)-34685.01)*0.15),+IF(((G36-J36-K36)&gt;52027.43)*((G36-J36-K36)&lt;72260.26),((((G36-J36-K36)-52027.43)*0.2)+2601.33),+IF((G36-J36-K36)&gt;72260.26,(((G36-J36-K36)-72260.26)*25%)+6648,0))),2)</f>
        <v>3486.64</v>
      </c>
      <c r="I36" s="34">
        <v>25</v>
      </c>
      <c r="J36" s="34">
        <f>ROUND(IF((G36)&gt;(15600*20),((15600*20)*0.0287),(G36)*0.0287),2)</f>
        <v>1722</v>
      </c>
      <c r="K36" s="34">
        <f>ROUND(IF((G36)&gt;(15600*10),((15600*10)*0.0304),(G36)*0.0304),2)</f>
        <v>1824</v>
      </c>
      <c r="L36" s="34">
        <f>ROUND(IF((G36)&gt;(15600*20),((15600*20)*0.071),(G36)*0.071),2)</f>
        <v>4260</v>
      </c>
      <c r="M36" s="34">
        <f>ROUND(IF((G36)&gt;(15600*10),((15600*10)*0.0709),(G36)*0.0709),2)</f>
        <v>4254</v>
      </c>
      <c r="N36" s="34">
        <f>+ROUND(IF(G36&gt;(15600*4),((15600*4)*0.0115),G36*0.0115),2)</f>
        <v>690</v>
      </c>
      <c r="O36" s="50">
        <f>+G36-H36-I36-J36-K36</f>
        <v>52942.36</v>
      </c>
    </row>
    <row r="37" spans="1:15" ht="19.5" thickBot="1" x14ac:dyDescent="0.35">
      <c r="A37" s="22">
        <v>23</v>
      </c>
      <c r="B37" s="57" t="s">
        <v>73</v>
      </c>
      <c r="C37" s="58" t="s">
        <v>27</v>
      </c>
      <c r="D37" s="23" t="s">
        <v>61</v>
      </c>
      <c r="E37" s="57" t="s">
        <v>74</v>
      </c>
      <c r="F37" s="32" t="s">
        <v>22</v>
      </c>
      <c r="G37" s="39">
        <v>40000</v>
      </c>
      <c r="H37" s="33">
        <f t="shared" si="23"/>
        <v>442.65</v>
      </c>
      <c r="I37" s="39">
        <v>25</v>
      </c>
      <c r="J37" s="33">
        <f t="shared" si="24"/>
        <v>1148</v>
      </c>
      <c r="K37" s="33">
        <f t="shared" si="25"/>
        <v>1216</v>
      </c>
      <c r="L37" s="33">
        <f t="shared" si="26"/>
        <v>2840</v>
      </c>
      <c r="M37" s="33">
        <f t="shared" si="28"/>
        <v>2836</v>
      </c>
      <c r="N37" s="33">
        <f t="shared" si="27"/>
        <v>460</v>
      </c>
      <c r="O37" s="45">
        <f>+G37-I37-J149-K37-H37-J37</f>
        <v>37168.35</v>
      </c>
    </row>
    <row r="38" spans="1:15" ht="23.25" customHeight="1" thickBot="1" x14ac:dyDescent="0.35">
      <c r="A38" s="59" t="s">
        <v>75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1"/>
    </row>
    <row r="39" spans="1:15" ht="23.25" customHeight="1" x14ac:dyDescent="0.3">
      <c r="A39" s="22">
        <v>24</v>
      </c>
      <c r="B39" s="23" t="s">
        <v>76</v>
      </c>
      <c r="C39" s="24" t="s">
        <v>20</v>
      </c>
      <c r="D39" s="62" t="s">
        <v>77</v>
      </c>
      <c r="E39" s="62" t="s">
        <v>78</v>
      </c>
      <c r="F39" s="32" t="s">
        <v>22</v>
      </c>
      <c r="G39" s="26">
        <v>52000</v>
      </c>
      <c r="H39" s="26">
        <f>ROUND(IF(((G39-J39-K39)&gt;34685.01)*((G39-J39-K39)&lt;52027.43),(((G39-J39-K39)-34685.01)*0.15),+IF(((G39-J39-K39)&gt;52027.43)*((G39-J39-K39)&lt;72260.26),((((G39-J39-K39)-52027.43)*0.2)+2601.33),+IF((G39-J39-K39)&gt;72260.26,(((G39-J39-K39)-72260.26)*25%)+6648,0))),2)</f>
        <v>2136.27</v>
      </c>
      <c r="I39" s="26">
        <v>25</v>
      </c>
      <c r="J39" s="26">
        <f>ROUND(IF((G39)&gt;(15600*20),((15600*20)*0.0287),(G39)*0.0287),2)</f>
        <v>1492.4</v>
      </c>
      <c r="K39" s="26">
        <f>ROUND(IF((G39)&gt;(15600*10),((15600*10)*0.0304),(G39)*0.0304),2)</f>
        <v>1580.8</v>
      </c>
      <c r="L39" s="26">
        <f>ROUND(IF((G39)&gt;(15600*20),((15600*20)*0.071),(G39)*0.071),2)</f>
        <v>3692</v>
      </c>
      <c r="M39" s="26">
        <f>ROUND(IF((G39)&gt;(15600*10),((15600*10)*0.0709),(G39)*0.0709),2)</f>
        <v>3686.8</v>
      </c>
      <c r="N39" s="26">
        <f>+ROUND(IF(G39&gt;(15600*4),((15600*4)*0.0115),G39*0.0115),2)</f>
        <v>598</v>
      </c>
      <c r="O39" s="63">
        <f>+G39-H39-I39-J39-K39</f>
        <v>46765.53</v>
      </c>
    </row>
    <row r="40" spans="1:15" ht="23.25" customHeight="1" thickBot="1" x14ac:dyDescent="0.35">
      <c r="A40" s="22">
        <v>25</v>
      </c>
      <c r="B40" s="31" t="s">
        <v>79</v>
      </c>
      <c r="C40" s="1" t="s">
        <v>27</v>
      </c>
      <c r="D40" s="62" t="s">
        <v>77</v>
      </c>
      <c r="E40" s="31" t="s">
        <v>78</v>
      </c>
      <c r="F40" s="31" t="s">
        <v>80</v>
      </c>
      <c r="G40" s="64">
        <v>52000</v>
      </c>
      <c r="H40" s="26">
        <f>ROUND(IF(((G40-J40-K40)&gt;34685.01)*((G40-J40-K40)&lt;52027.43),(((G40-J40-K40)-34685.01)*0.15),+IF(((G40-J40-K40)&gt;52027.43)*((G40-J40-K40)&lt;72260.26),((((G40-J40-K40)-52027.43)*0.2)+2601.33),+IF((G40-J40-K40)&gt;72260.26,(((G40-J40-K40)-72260.26)*25%)+6648,0))),2)</f>
        <v>2136.27</v>
      </c>
      <c r="I40" s="26">
        <v>26</v>
      </c>
      <c r="J40" s="26">
        <f>ROUND(IF((G40)&gt;(15600*20),((15600*20)*0.0287),(G40)*0.0287),2)</f>
        <v>1492.4</v>
      </c>
      <c r="K40" s="26">
        <f>ROUND(IF((G40)&gt;(15600*10),((15600*10)*0.0304),(G40)*0.0304),2)</f>
        <v>1580.8</v>
      </c>
      <c r="L40" s="26">
        <f>ROUND(IF((G40)&gt;(15600*20),((15600*20)*0.071),(G40)*0.071),2)</f>
        <v>3692</v>
      </c>
      <c r="M40" s="26">
        <f>ROUND(IF((G40)&gt;(15600*10),((15600*10)*0.0709),(G40)*0.0709),2)</f>
        <v>3686.8</v>
      </c>
      <c r="N40" s="26">
        <f>+ROUND(IF(G40&gt;(15600*4),((15600*4)*0.0115),G40*0.0115),2)</f>
        <v>598</v>
      </c>
      <c r="O40" s="63">
        <f>+G40-H40-I40-J40-K40</f>
        <v>46764.53</v>
      </c>
    </row>
    <row r="41" spans="1:15" ht="23.25" thickBot="1" x14ac:dyDescent="0.35">
      <c r="A41" s="53" t="s">
        <v>81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5"/>
    </row>
    <row r="42" spans="1:15" x14ac:dyDescent="0.3">
      <c r="A42" s="22">
        <v>26</v>
      </c>
      <c r="B42" s="23" t="s">
        <v>82</v>
      </c>
      <c r="C42" s="24" t="s">
        <v>27</v>
      </c>
      <c r="D42" s="31" t="s">
        <v>83</v>
      </c>
      <c r="E42" s="23" t="s">
        <v>84</v>
      </c>
      <c r="F42" s="25" t="s">
        <v>22</v>
      </c>
      <c r="G42" s="26">
        <v>165000</v>
      </c>
      <c r="H42" s="26">
        <f t="shared" si="23"/>
        <v>27463.46</v>
      </c>
      <c r="I42" s="26">
        <v>25</v>
      </c>
      <c r="J42" s="26">
        <f t="shared" ref="J42:J46" si="29">ROUND(IF((G42)&gt;(15600*20),((15600*20)*0.0287),(G42)*0.0287),2)</f>
        <v>4735.5</v>
      </c>
      <c r="K42" s="26">
        <f t="shared" ref="K42:K46" si="30">ROUND(IF((G42)&gt;(15600*10),((15600*10)*0.0304),(G42)*0.0304),2)</f>
        <v>4742.3999999999996</v>
      </c>
      <c r="L42" s="26">
        <f t="shared" ref="L42:L46" si="31">ROUND(IF((G42)&gt;(15600*20),((15600*20)*0.071),(G42)*0.071),2)</f>
        <v>11715</v>
      </c>
      <c r="M42" s="26">
        <f t="shared" ref="M42:M46" si="32">ROUND(IF((G42)&gt;(15600*10),((15600*10)*0.0709),(G42)*0.0709),2)</f>
        <v>11060.4</v>
      </c>
      <c r="N42" s="26">
        <f t="shared" ref="N42:N46" si="33">+ROUND(IF(G42&gt;(15600*4),((15600*4)*0.0115),G42*0.0115),2)</f>
        <v>717.6</v>
      </c>
      <c r="O42" s="27">
        <f>+G42-I42-J143-K42-H42-J42</f>
        <v>128033.64000000001</v>
      </c>
    </row>
    <row r="43" spans="1:15" x14ac:dyDescent="0.3">
      <c r="A43" s="22">
        <v>27</v>
      </c>
      <c r="B43" s="31" t="s">
        <v>85</v>
      </c>
      <c r="C43" s="37" t="s">
        <v>20</v>
      </c>
      <c r="D43" s="31" t="s">
        <v>83</v>
      </c>
      <c r="E43" s="51" t="s">
        <v>86</v>
      </c>
      <c r="F43" s="36" t="s">
        <v>22</v>
      </c>
      <c r="G43" s="34">
        <v>140000</v>
      </c>
      <c r="H43" s="34">
        <f>ROUND(IF(((G43-J43-K43)&gt;34685.01)*((G43-J43-K43)&lt;52027.43),(((G43-J43-K43)-34685.01)*0.15),+IF(((G43-J43-K43)&gt;52027.43)*((G43-J43-K43)&lt;72260.26),((((G43-J43-K43)-52027.43)*0.2)+2601.33),+IF((G43-J43-K43)&gt;72260.26,(((G43-J43-K43)-72260.26)*25%)+6648,0))),2)</f>
        <v>21514.44</v>
      </c>
      <c r="I43" s="34">
        <v>25</v>
      </c>
      <c r="J43" s="34">
        <f t="shared" si="29"/>
        <v>4018</v>
      </c>
      <c r="K43" s="34">
        <f t="shared" si="30"/>
        <v>4256</v>
      </c>
      <c r="L43" s="34">
        <f t="shared" si="31"/>
        <v>9940</v>
      </c>
      <c r="M43" s="34">
        <f t="shared" si="32"/>
        <v>9926</v>
      </c>
      <c r="N43" s="34">
        <f t="shared" si="33"/>
        <v>717.6</v>
      </c>
      <c r="O43" s="50">
        <f>+G43-H43-I43-J43-K43</f>
        <v>110186.56</v>
      </c>
    </row>
    <row r="44" spans="1:15" x14ac:dyDescent="0.3">
      <c r="A44" s="22">
        <v>28</v>
      </c>
      <c r="B44" s="29" t="s">
        <v>87</v>
      </c>
      <c r="C44" s="30" t="s">
        <v>27</v>
      </c>
      <c r="D44" s="31" t="s">
        <v>83</v>
      </c>
      <c r="E44" s="65" t="s">
        <v>88</v>
      </c>
      <c r="F44" s="36" t="s">
        <v>80</v>
      </c>
      <c r="G44" s="34">
        <v>60000</v>
      </c>
      <c r="H44" s="34">
        <v>3486.64</v>
      </c>
      <c r="I44" s="33">
        <v>25</v>
      </c>
      <c r="J44" s="34">
        <v>1722</v>
      </c>
      <c r="K44" s="34">
        <v>1824</v>
      </c>
      <c r="L44" s="34">
        <v>4260</v>
      </c>
      <c r="M44" s="34">
        <v>4254</v>
      </c>
      <c r="N44" s="34">
        <v>690</v>
      </c>
      <c r="O44" s="66">
        <v>52942.36</v>
      </c>
    </row>
    <row r="45" spans="1:15" x14ac:dyDescent="0.3">
      <c r="A45" s="22">
        <v>29</v>
      </c>
      <c r="B45" s="29" t="s">
        <v>89</v>
      </c>
      <c r="C45" s="30" t="s">
        <v>27</v>
      </c>
      <c r="D45" s="31" t="s">
        <v>83</v>
      </c>
      <c r="E45" s="65" t="s">
        <v>90</v>
      </c>
      <c r="F45" s="36" t="s">
        <v>80</v>
      </c>
      <c r="G45" s="34">
        <v>60000</v>
      </c>
      <c r="H45" s="34">
        <v>3486.64</v>
      </c>
      <c r="I45" s="33">
        <v>25</v>
      </c>
      <c r="J45" s="34">
        <v>1722</v>
      </c>
      <c r="K45" s="34">
        <v>1824</v>
      </c>
      <c r="L45" s="34">
        <v>4260</v>
      </c>
      <c r="M45" s="34">
        <v>4254</v>
      </c>
      <c r="N45" s="34">
        <v>690</v>
      </c>
      <c r="O45" s="66">
        <v>52942.36</v>
      </c>
    </row>
    <row r="46" spans="1:15" x14ac:dyDescent="0.3">
      <c r="A46" s="22">
        <v>30</v>
      </c>
      <c r="B46" s="29" t="s">
        <v>91</v>
      </c>
      <c r="C46" s="30" t="s">
        <v>20</v>
      </c>
      <c r="D46" s="31" t="s">
        <v>83</v>
      </c>
      <c r="E46" s="65" t="s">
        <v>92</v>
      </c>
      <c r="F46" s="36" t="s">
        <v>22</v>
      </c>
      <c r="G46" s="34">
        <v>60000</v>
      </c>
      <c r="H46" s="34">
        <f t="shared" si="23"/>
        <v>3486.64</v>
      </c>
      <c r="I46" s="33">
        <v>25</v>
      </c>
      <c r="J46" s="34">
        <f t="shared" si="29"/>
        <v>1722</v>
      </c>
      <c r="K46" s="34">
        <f t="shared" si="30"/>
        <v>1824</v>
      </c>
      <c r="L46" s="34">
        <f t="shared" si="31"/>
        <v>4260</v>
      </c>
      <c r="M46" s="34">
        <f t="shared" si="32"/>
        <v>4254</v>
      </c>
      <c r="N46" s="34">
        <f t="shared" si="33"/>
        <v>690</v>
      </c>
      <c r="O46" s="66">
        <f t="shared" ref="O46" si="34">+G46-H46-I46-J46-K46</f>
        <v>52942.36</v>
      </c>
    </row>
    <row r="47" spans="1:15" x14ac:dyDescent="0.3">
      <c r="A47" s="22">
        <v>31</v>
      </c>
      <c r="B47" s="29" t="s">
        <v>93</v>
      </c>
      <c r="C47" s="30" t="s">
        <v>20</v>
      </c>
      <c r="D47" s="31" t="s">
        <v>83</v>
      </c>
      <c r="E47" s="29" t="s">
        <v>94</v>
      </c>
      <c r="F47" s="32" t="s">
        <v>22</v>
      </c>
      <c r="G47" s="33">
        <v>60000</v>
      </c>
      <c r="H47" s="33">
        <f>ROUND(IF(((G47-J47-K47)&gt;34685.01)*((G47-J47-K47)&lt;52027.43),(((G47-J47-K47)-34685.01)*0.15),+IF(((G47-J47-K47)&gt;52027.43)*((G47-J47-K47)&lt;72260.26),((((G47-J47-K47)-52027.43)*0.2)+2601.33),+IF((G47-J47-K47)&gt;72260.26,(((G47-J47-K47)-72260.26)*25%)+6648,0))),2)</f>
        <v>3486.64</v>
      </c>
      <c r="I47" s="33">
        <v>25</v>
      </c>
      <c r="J47" s="33">
        <f>ROUND(IF((G47)&gt;(15600*20),((15600*20)*0.0287),(G47)*0.0287),2)</f>
        <v>1722</v>
      </c>
      <c r="K47" s="33">
        <f>ROUND(IF((G47)&gt;(15600*10),((15600*10)*0.0304),(G47)*0.0304),2)</f>
        <v>1824</v>
      </c>
      <c r="L47" s="33">
        <f>ROUND(IF((G47)&gt;(15600*20),((15600*20)*0.071),(G47)*0.071),2)</f>
        <v>4260</v>
      </c>
      <c r="M47" s="33">
        <f>ROUND(IF((G47)&gt;(15600*10),((15600*10)*0.0709),(G47)*0.0709),2)</f>
        <v>4254</v>
      </c>
      <c r="N47" s="33">
        <f>+ROUND(IF(G47&gt;(15600*4),((15600*4)*0.0115),G47*0.0115),2)</f>
        <v>690</v>
      </c>
      <c r="O47" s="45">
        <f>+G47-I47-J148-K47-H47-J47</f>
        <v>52942.36</v>
      </c>
    </row>
    <row r="48" spans="1:15" ht="19.5" thickBot="1" x14ac:dyDescent="0.35">
      <c r="A48" s="22">
        <v>32</v>
      </c>
      <c r="B48" s="31" t="s">
        <v>95</v>
      </c>
      <c r="C48" s="37" t="s">
        <v>27</v>
      </c>
      <c r="D48" s="31" t="s">
        <v>83</v>
      </c>
      <c r="E48" s="51" t="s">
        <v>96</v>
      </c>
      <c r="F48" s="36" t="s">
        <v>22</v>
      </c>
      <c r="G48" s="33">
        <v>70000</v>
      </c>
      <c r="H48" s="34">
        <f>ROUND(IF(((G48-J48-K48)&gt;34685.01)*((G48-J48-K48)&lt;52027.43),(((G48-J48-K48)-34685.01)*0.15),+IF(((G48-J48-K48)&gt;52027.43)*((G48-J48-K48)&lt;72260.26),((((G48-J48-K48)-52027.43)*0.2)+2601.33),+IF((G48-J48-K48)&gt;72260.26,(((G48-J48-K48)-72260.26)*25%)+6648,0))),2)</f>
        <v>5368.44</v>
      </c>
      <c r="I48" s="34">
        <v>25</v>
      </c>
      <c r="J48" s="34">
        <f>ROUND(IF((G48)&gt;(15600*20),((15600*20)*0.0287),(G48)*0.0287),2)</f>
        <v>2009</v>
      </c>
      <c r="K48" s="34">
        <f>ROUND(IF((G48)&gt;(15600*10),((15600*10)*0.0304),(G48)*0.0304),2)</f>
        <v>2128</v>
      </c>
      <c r="L48" s="34">
        <f>ROUND(IF((G48)&gt;(15600*20),((15600*20)*0.071),(G48)*0.071),2)</f>
        <v>4970</v>
      </c>
      <c r="M48" s="34">
        <f>ROUND(IF((G48)&gt;(15600*10),((15600*10)*0.0709),(G48)*0.0709),2)</f>
        <v>4963</v>
      </c>
      <c r="N48" s="34">
        <f>+ROUND(IF(G48&gt;(15600*4),((15600*4)*0.0115),G48*0.0115),2)</f>
        <v>717.6</v>
      </c>
      <c r="O48" s="35">
        <f>+G48-I48-J150-K48-H48-J48</f>
        <v>60469.56</v>
      </c>
    </row>
    <row r="49" spans="1:16" ht="23.25" thickBot="1" x14ac:dyDescent="0.35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5"/>
    </row>
    <row r="50" spans="1:16" ht="19.5" thickBot="1" x14ac:dyDescent="0.35">
      <c r="A50" s="67">
        <v>33</v>
      </c>
      <c r="B50" s="68" t="s">
        <v>97</v>
      </c>
      <c r="C50" s="69" t="s">
        <v>27</v>
      </c>
      <c r="D50" s="70" t="s">
        <v>98</v>
      </c>
      <c r="E50" s="68" t="s">
        <v>99</v>
      </c>
      <c r="F50" s="71" t="s">
        <v>22</v>
      </c>
      <c r="G50" s="72">
        <v>65000</v>
      </c>
      <c r="H50" s="72">
        <f>ROUND(IF(((G50-J50-K50)&gt;34685.01)*((G50-J50-K50)&lt;52027.43),(((G50-J50-K50)-34685.01)*0.15),+IF(((G50-J50-K50)&gt;52027.43)*((G50-J50-K50)&lt;72260.26),((((G50-J50-K50)-52027.43)*0.2)+2601.33),+IF((G50-J50-K50)&gt;72260.26,(((G50-J50-K50)-72260.26)*25%)+6648,0))),2)</f>
        <v>4427.54</v>
      </c>
      <c r="I50" s="72">
        <v>25</v>
      </c>
      <c r="J50" s="72">
        <f>ROUND(IF((G50)&gt;(15600*20),((15600*20)*0.0287),(G50)*0.0287),2)</f>
        <v>1865.5</v>
      </c>
      <c r="K50" s="72">
        <f>ROUND(IF((G50)&gt;(15600*10),((15600*10)*0.0304),(G50)*0.0304),2)</f>
        <v>1976</v>
      </c>
      <c r="L50" s="72">
        <f>ROUND(IF((G50)&gt;(15600*20),((15600*20)*0.071),(G50)*0.071),2)</f>
        <v>4615</v>
      </c>
      <c r="M50" s="72">
        <f>ROUND(IF((G50)&gt;(15600*10),((15600*10)*0.0709),(G50)*0.0709),2)</f>
        <v>4608.5</v>
      </c>
      <c r="N50" s="72">
        <f t="shared" ref="N50" si="35">+ROUND(IF(G50&gt;(15600*4),((15600*4)*0.0115),G50*0.0115),2)</f>
        <v>717.6</v>
      </c>
      <c r="O50" s="73">
        <f>+G50-H50-I50-J50-K50</f>
        <v>56705.96</v>
      </c>
    </row>
    <row r="51" spans="1:16" ht="19.5" thickBot="1" x14ac:dyDescent="0.35">
      <c r="A51" s="74" t="s">
        <v>100</v>
      </c>
      <c r="B51" s="75"/>
      <c r="C51" s="75"/>
      <c r="D51" s="75"/>
      <c r="E51" s="75"/>
      <c r="F51" s="76"/>
      <c r="G51" s="77">
        <f>SUM(G11:G50)</f>
        <v>2603000</v>
      </c>
      <c r="H51" s="77">
        <f t="shared" ref="H51:O51" si="36">SUM(H11:H50)</f>
        <v>284272.43</v>
      </c>
      <c r="I51" s="77">
        <f t="shared" si="36"/>
        <v>827</v>
      </c>
      <c r="J51" s="77">
        <f t="shared" si="36"/>
        <v>74706.100000000006</v>
      </c>
      <c r="K51" s="77">
        <f t="shared" si="36"/>
        <v>75726.400000000009</v>
      </c>
      <c r="L51" s="77">
        <f t="shared" si="36"/>
        <v>184813</v>
      </c>
      <c r="M51" s="77">
        <f t="shared" si="36"/>
        <v>176611.9</v>
      </c>
      <c r="N51" s="77">
        <f t="shared" si="36"/>
        <v>20279.099999999999</v>
      </c>
      <c r="O51" s="77">
        <f t="shared" si="36"/>
        <v>2167468.0700000012</v>
      </c>
    </row>
    <row r="52" spans="1:16" x14ac:dyDescent="0.3">
      <c r="B52" s="78"/>
      <c r="C52" s="78"/>
      <c r="D52" s="78"/>
      <c r="E52" s="78"/>
      <c r="F52" s="79"/>
      <c r="G52" s="79"/>
      <c r="H52" s="3"/>
      <c r="I52" s="4"/>
      <c r="J52" s="6"/>
      <c r="K52" s="6"/>
      <c r="L52" s="6"/>
      <c r="M52" s="6"/>
      <c r="N52" s="6"/>
      <c r="O52" s="6"/>
      <c r="P52" s="6"/>
    </row>
    <row r="53" spans="1:16" x14ac:dyDescent="0.3">
      <c r="A53" s="3"/>
      <c r="B53" s="3"/>
      <c r="C53" s="4"/>
      <c r="D53" s="3"/>
      <c r="E53" s="3" t="s">
        <v>101</v>
      </c>
      <c r="F53" s="3"/>
      <c r="G53" s="3"/>
      <c r="H53" s="80"/>
      <c r="I53" s="4"/>
      <c r="J53" s="5"/>
      <c r="K53" s="5"/>
      <c r="L53" s="3" t="s">
        <v>102</v>
      </c>
      <c r="M53" s="3"/>
      <c r="N53" s="81"/>
      <c r="O53" s="81"/>
      <c r="P53" s="81"/>
    </row>
    <row r="54" spans="1:16" ht="19.5" thickBot="1" x14ac:dyDescent="0.35">
      <c r="B54" s="4"/>
      <c r="E54" s="82" t="s">
        <v>103</v>
      </c>
      <c r="F54" s="83">
        <f>+G51+L51+M51+N51</f>
        <v>2984704</v>
      </c>
      <c r="G54" s="78"/>
      <c r="H54" s="78"/>
      <c r="K54" s="6"/>
      <c r="L54" s="80"/>
      <c r="M54" s="80"/>
      <c r="N54" s="80"/>
      <c r="O54" s="3"/>
      <c r="P54" s="81"/>
    </row>
    <row r="55" spans="1:16" ht="19.5" thickTop="1" x14ac:dyDescent="0.3">
      <c r="E55" s="82"/>
      <c r="F55" s="84"/>
      <c r="G55" s="78"/>
      <c r="H55" s="78"/>
      <c r="K55" s="6"/>
      <c r="L55" s="80"/>
      <c r="M55" s="80"/>
      <c r="N55" s="80"/>
      <c r="O55" s="3"/>
      <c r="P55" s="81"/>
    </row>
    <row r="56" spans="1:16" x14ac:dyDescent="0.3">
      <c r="E56" s="82"/>
      <c r="F56" s="84"/>
      <c r="G56" s="78"/>
      <c r="H56" s="78"/>
      <c r="K56" s="6"/>
      <c r="L56" s="80"/>
      <c r="M56" s="80"/>
      <c r="N56" s="80"/>
      <c r="O56" s="3"/>
      <c r="P56" s="81"/>
    </row>
    <row r="57" spans="1:16" x14ac:dyDescent="0.3">
      <c r="E57" s="82"/>
      <c r="F57" s="84"/>
      <c r="G57" s="78"/>
      <c r="H57" s="78"/>
      <c r="K57" s="6"/>
      <c r="L57" s="80"/>
      <c r="M57" s="80"/>
      <c r="N57" s="80"/>
      <c r="O57" s="3"/>
      <c r="P57" s="81"/>
    </row>
    <row r="58" spans="1:16" x14ac:dyDescent="0.3">
      <c r="E58" s="82"/>
      <c r="F58" s="84"/>
      <c r="G58" s="78"/>
      <c r="H58" s="78"/>
      <c r="K58" s="6"/>
      <c r="L58" s="80"/>
      <c r="M58" s="80"/>
      <c r="N58" s="80"/>
      <c r="O58" s="3"/>
      <c r="P58" s="81"/>
    </row>
    <row r="59" spans="1:16" x14ac:dyDescent="0.3">
      <c r="E59" s="82"/>
      <c r="F59" s="84"/>
      <c r="G59" s="78"/>
      <c r="H59" s="78"/>
      <c r="K59" s="6"/>
      <c r="L59" s="80"/>
      <c r="M59" s="80"/>
      <c r="N59" s="80"/>
      <c r="O59" s="3"/>
      <c r="P59" s="81"/>
    </row>
    <row r="60" spans="1:16" x14ac:dyDescent="0.3">
      <c r="A60" s="3"/>
      <c r="C60" s="4"/>
      <c r="D60" s="3"/>
      <c r="E60" s="3"/>
      <c r="F60" s="3"/>
      <c r="G60" s="3"/>
      <c r="H60" s="3"/>
      <c r="I60" s="4" t="s">
        <v>104</v>
      </c>
      <c r="J60" s="81"/>
      <c r="K60" s="81"/>
      <c r="L60" s="80"/>
      <c r="M60" s="80"/>
      <c r="N60" s="3"/>
      <c r="O60" s="3"/>
      <c r="P60" s="3"/>
    </row>
    <row r="61" spans="1:16" x14ac:dyDescent="0.3">
      <c r="A61" s="3"/>
      <c r="B61" s="3"/>
      <c r="C61" s="4"/>
      <c r="D61" s="3"/>
      <c r="E61" s="3"/>
      <c r="F61" s="3"/>
      <c r="G61" s="4"/>
      <c r="H61" s="85"/>
      <c r="I61" s="3"/>
      <c r="J61" s="80"/>
      <c r="K61" s="80"/>
      <c r="L61" s="3"/>
      <c r="M61" s="3"/>
      <c r="N61" s="3"/>
    </row>
    <row r="62" spans="1:16" x14ac:dyDescent="0.3">
      <c r="B62" s="3"/>
      <c r="C62" s="4"/>
      <c r="D62" s="86"/>
      <c r="E62" s="4"/>
      <c r="F62" s="3"/>
      <c r="G62" s="3"/>
      <c r="H62" s="3"/>
      <c r="I62" s="3"/>
      <c r="J62" s="3"/>
      <c r="K62" s="80"/>
      <c r="L62" s="3"/>
      <c r="M62" s="3"/>
      <c r="N62" s="3"/>
    </row>
    <row r="63" spans="1:16" ht="19.5" thickBot="1" x14ac:dyDescent="0.35">
      <c r="B63" s="87"/>
      <c r="C63" s="3"/>
      <c r="E63" s="87"/>
      <c r="F63" s="3"/>
      <c r="G63" s="88"/>
      <c r="H63" s="87"/>
      <c r="I63" s="87"/>
      <c r="J63" s="87"/>
      <c r="K63" s="3"/>
    </row>
    <row r="64" spans="1:16" x14ac:dyDescent="0.3">
      <c r="B64" s="89" t="s">
        <v>105</v>
      </c>
      <c r="C64" s="3"/>
      <c r="E64" s="89" t="s">
        <v>106</v>
      </c>
      <c r="G64" s="90" t="s">
        <v>107</v>
      </c>
      <c r="H64" s="90"/>
      <c r="I64" s="90"/>
      <c r="J64" s="90"/>
      <c r="K64" s="3"/>
      <c r="L64" s="3"/>
      <c r="M64" s="3"/>
    </row>
    <row r="65" spans="1:19" x14ac:dyDescent="0.3">
      <c r="B65" s="1" t="s">
        <v>26</v>
      </c>
      <c r="C65" s="3"/>
      <c r="E65" s="1" t="s">
        <v>108</v>
      </c>
      <c r="G65" s="91" t="s">
        <v>109</v>
      </c>
      <c r="H65" s="91"/>
      <c r="I65" s="91"/>
      <c r="J65" s="91"/>
      <c r="K65" s="3"/>
      <c r="L65" s="3"/>
      <c r="M65" s="3"/>
      <c r="N65" s="3"/>
    </row>
    <row r="66" spans="1:19" x14ac:dyDescent="0.3">
      <c r="C66" s="86"/>
      <c r="D66" s="86"/>
      <c r="E66" s="2"/>
      <c r="M66" s="80"/>
      <c r="N66" s="3"/>
    </row>
    <row r="67" spans="1:19" x14ac:dyDescent="0.3">
      <c r="A67" s="3"/>
      <c r="B67"/>
      <c r="C67"/>
      <c r="D67"/>
      <c r="E67"/>
      <c r="F67"/>
      <c r="G67"/>
      <c r="H67" s="82"/>
      <c r="I67" s="82"/>
      <c r="J67" s="92"/>
      <c r="K67" s="2"/>
      <c r="L67"/>
      <c r="M67"/>
      <c r="N67"/>
    </row>
    <row r="68" spans="1:19" x14ac:dyDescent="0.3">
      <c r="A68" s="3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9" x14ac:dyDescent="0.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9" x14ac:dyDescent="0.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9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9" x14ac:dyDescent="0.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1:19" x14ac:dyDescent="0.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3">
      <c r="A75"/>
      <c r="B75"/>
      <c r="C75"/>
      <c r="D75"/>
      <c r="E75"/>
      <c r="F75"/>
      <c r="G75"/>
      <c r="H75"/>
      <c r="I75" s="93"/>
      <c r="J75" s="93"/>
      <c r="K75" s="94"/>
      <c r="L75" s="2"/>
      <c r="M75"/>
      <c r="N75"/>
      <c r="O75"/>
      <c r="P75"/>
      <c r="Q75"/>
      <c r="R75"/>
      <c r="S75"/>
    </row>
    <row r="76" spans="1:19" x14ac:dyDescent="0.3">
      <c r="A76"/>
      <c r="B76"/>
      <c r="C76"/>
      <c r="D76"/>
      <c r="E76"/>
      <c r="F76"/>
      <c r="G76"/>
      <c r="H76"/>
      <c r="I76" s="93"/>
      <c r="J76" s="93"/>
      <c r="K76" s="94"/>
      <c r="L76" s="2"/>
      <c r="M76"/>
      <c r="N76"/>
      <c r="O76"/>
      <c r="P76"/>
      <c r="Q76"/>
      <c r="R76"/>
      <c r="S76"/>
    </row>
    <row r="77" spans="1:19" x14ac:dyDescent="0.3">
      <c r="A77"/>
      <c r="B77"/>
      <c r="C77"/>
      <c r="D77"/>
      <c r="E77"/>
      <c r="F77"/>
      <c r="G77"/>
      <c r="H77"/>
      <c r="I77" s="93"/>
      <c r="J77" s="93"/>
      <c r="K77" s="94"/>
      <c r="L77" s="2"/>
      <c r="M77"/>
      <c r="N77"/>
      <c r="O77"/>
      <c r="P77"/>
      <c r="Q77"/>
      <c r="R77"/>
      <c r="S77"/>
    </row>
    <row r="78" spans="1:19" x14ac:dyDescent="0.3">
      <c r="A78"/>
      <c r="B78"/>
      <c r="C78"/>
      <c r="D78"/>
      <c r="E78"/>
      <c r="F78"/>
      <c r="G78"/>
      <c r="H78"/>
      <c r="I78" s="95"/>
      <c r="J78" s="96"/>
      <c r="K78" s="97"/>
      <c r="L78"/>
      <c r="M78"/>
      <c r="N78"/>
      <c r="O78"/>
      <c r="P78"/>
      <c r="Q78"/>
      <c r="R78"/>
      <c r="S78"/>
    </row>
    <row r="79" spans="1:19" x14ac:dyDescent="0.3">
      <c r="A79"/>
      <c r="B79"/>
      <c r="C79"/>
      <c r="D79"/>
      <c r="E79"/>
      <c r="F79"/>
      <c r="G79"/>
      <c r="H79"/>
      <c r="I79" s="98"/>
      <c r="J79" s="96"/>
      <c r="K79" s="98"/>
      <c r="L79" s="2"/>
      <c r="M79"/>
      <c r="N79"/>
      <c r="O79"/>
      <c r="P79"/>
      <c r="Q79"/>
      <c r="R79"/>
      <c r="S79"/>
    </row>
    <row r="80" spans="1:19" x14ac:dyDescent="0.3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 x14ac:dyDescent="0.3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1:19" x14ac:dyDescent="0.3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x14ac:dyDescent="0.3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x14ac:dyDescent="0.3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x14ac:dyDescent="0.3">
      <c r="B85"/>
      <c r="C85"/>
      <c r="D85"/>
      <c r="E85"/>
      <c r="F85"/>
      <c r="G85"/>
      <c r="H85" s="93"/>
      <c r="I85" s="93"/>
      <c r="J85" s="94"/>
      <c r="K85" s="2"/>
      <c r="L85"/>
      <c r="M85"/>
      <c r="N85"/>
      <c r="O85"/>
      <c r="P85"/>
      <c r="Q85"/>
      <c r="R85"/>
      <c r="S85"/>
    </row>
    <row r="86" spans="1:19" x14ac:dyDescent="0.3">
      <c r="B86"/>
      <c r="C86"/>
      <c r="D86"/>
      <c r="E86"/>
      <c r="F86"/>
      <c r="G86"/>
      <c r="H86" s="93"/>
      <c r="I86" s="93"/>
      <c r="J86" s="94"/>
      <c r="K86" s="2"/>
      <c r="L86"/>
      <c r="M86"/>
      <c r="N86"/>
      <c r="O86"/>
      <c r="P86"/>
      <c r="Q86"/>
      <c r="R86"/>
      <c r="S86"/>
    </row>
    <row r="87" spans="1:19" x14ac:dyDescent="0.3">
      <c r="B87"/>
      <c r="C87"/>
      <c r="D87"/>
      <c r="E87"/>
      <c r="F87"/>
      <c r="G87"/>
      <c r="H87" s="93"/>
      <c r="I87" s="93"/>
      <c r="J87" s="94"/>
      <c r="K87" s="2"/>
      <c r="L87"/>
      <c r="M87"/>
      <c r="N87"/>
      <c r="O87"/>
      <c r="P87"/>
      <c r="Q87"/>
      <c r="R87"/>
      <c r="S87"/>
    </row>
    <row r="88" spans="1:19" x14ac:dyDescent="0.3">
      <c r="B88"/>
      <c r="C88"/>
      <c r="D88"/>
      <c r="E88"/>
      <c r="F88"/>
      <c r="G88"/>
      <c r="H88" s="95"/>
      <c r="I88" s="96"/>
      <c r="J88" s="97"/>
      <c r="K88"/>
      <c r="L88"/>
      <c r="M88"/>
      <c r="N88"/>
      <c r="O88"/>
      <c r="P88"/>
      <c r="Q88"/>
      <c r="R88"/>
      <c r="S88"/>
    </row>
    <row r="89" spans="1:19" x14ac:dyDescent="0.3">
      <c r="B89"/>
      <c r="C89"/>
      <c r="D89"/>
      <c r="E89"/>
      <c r="F89"/>
      <c r="G89"/>
      <c r="H89" s="98"/>
      <c r="I89" s="96"/>
      <c r="J89" s="98"/>
      <c r="K89" s="2"/>
      <c r="L89"/>
      <c r="M89"/>
      <c r="N89"/>
      <c r="O89"/>
      <c r="P89"/>
      <c r="Q89"/>
      <c r="R89"/>
      <c r="S89"/>
    </row>
    <row r="90" spans="1:19" x14ac:dyDescent="0.3">
      <c r="B90"/>
      <c r="C90"/>
      <c r="D90"/>
      <c r="E90"/>
      <c r="F90"/>
      <c r="G90"/>
      <c r="I90" s="96"/>
      <c r="K90" s="2"/>
      <c r="L90"/>
      <c r="M90"/>
      <c r="N90"/>
      <c r="O90"/>
      <c r="P90"/>
      <c r="Q90"/>
    </row>
    <row r="91" spans="1:19" x14ac:dyDescent="0.3">
      <c r="B91"/>
      <c r="C91"/>
      <c r="D91"/>
      <c r="E91"/>
      <c r="F91"/>
      <c r="G91"/>
      <c r="I91" s="86"/>
      <c r="J91" s="86"/>
      <c r="K91" s="2"/>
      <c r="L91"/>
      <c r="M91"/>
      <c r="N91"/>
      <c r="O91"/>
      <c r="P91"/>
      <c r="Q91"/>
    </row>
    <row r="92" spans="1:19" x14ac:dyDescent="0.3">
      <c r="B92"/>
      <c r="C92"/>
      <c r="D92"/>
      <c r="E92"/>
      <c r="F92"/>
      <c r="G92"/>
      <c r="J92" s="86"/>
      <c r="K92" s="2"/>
      <c r="L92"/>
      <c r="M92"/>
      <c r="N92"/>
      <c r="O92"/>
      <c r="P92"/>
      <c r="Q92"/>
    </row>
    <row r="93" spans="1:19" x14ac:dyDescent="0.3">
      <c r="C93"/>
      <c r="D93"/>
      <c r="E93"/>
      <c r="F93"/>
      <c r="G93"/>
      <c r="H93"/>
      <c r="J93" s="86"/>
      <c r="K93" s="86"/>
      <c r="M93"/>
      <c r="N93"/>
      <c r="O93"/>
      <c r="P93"/>
      <c r="Q93"/>
    </row>
    <row r="94" spans="1:19" x14ac:dyDescent="0.3">
      <c r="D94"/>
      <c r="E94"/>
      <c r="F94"/>
      <c r="G94"/>
      <c r="H94"/>
      <c r="I94"/>
      <c r="K94" s="86"/>
      <c r="L94" s="86"/>
      <c r="M94" s="2"/>
      <c r="N94"/>
      <c r="O94"/>
      <c r="P94"/>
      <c r="Q94"/>
    </row>
    <row r="95" spans="1:19" x14ac:dyDescent="0.3">
      <c r="D95"/>
      <c r="E95"/>
      <c r="F95"/>
      <c r="G95"/>
      <c r="H95"/>
      <c r="I95"/>
      <c r="K95" s="86"/>
      <c r="L95" s="86"/>
      <c r="M95" s="2"/>
      <c r="N95"/>
      <c r="O95"/>
      <c r="P95"/>
      <c r="Q95"/>
    </row>
    <row r="96" spans="1:19" x14ac:dyDescent="0.3">
      <c r="D96"/>
      <c r="E96"/>
      <c r="F96"/>
      <c r="G96"/>
      <c r="H96"/>
      <c r="I96"/>
      <c r="K96" s="86"/>
      <c r="L96" s="86"/>
      <c r="M96" s="2"/>
      <c r="N96"/>
      <c r="O96"/>
      <c r="P96"/>
      <c r="Q96"/>
    </row>
  </sheetData>
  <mergeCells count="14">
    <mergeCell ref="G64:J64"/>
    <mergeCell ref="G65:J65"/>
    <mergeCell ref="A27:O27"/>
    <mergeCell ref="A30:O30"/>
    <mergeCell ref="A38:O38"/>
    <mergeCell ref="A41:O41"/>
    <mergeCell ref="A49:O49"/>
    <mergeCell ref="A51:F51"/>
    <mergeCell ref="A6:O6"/>
    <mergeCell ref="A7:O7"/>
    <mergeCell ref="A8:O8"/>
    <mergeCell ref="A10:O10"/>
    <mergeCell ref="A17:O17"/>
    <mergeCell ref="A24:O24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3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8" ma:contentTypeDescription="Crear nuevo documento." ma:contentTypeScope="" ma:versionID="e368c4ccfdb7f5a8d9e85a4a70ab1c89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058e48104ebeef4574dc5b84cefcf67d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5c77184-e583-448a-9313-172398034e82" xsi:nil="true"/>
  </documentManagement>
</p:properties>
</file>

<file path=customXml/itemProps1.xml><?xml version="1.0" encoding="utf-8"?>
<ds:datastoreItem xmlns:ds="http://schemas.openxmlformats.org/officeDocument/2006/customXml" ds:itemID="{1E4BEBB4-A8AF-4C98-AC3A-34CE05B611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562838-37AD-4127-B2B5-85DFC06EB0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F82FE8-7A9E-4776-B0F6-0976BD9DB218}">
  <ds:schemaRefs>
    <ds:schemaRef ds:uri="6f1d2a94-10b3-4315-8e65-29e99209519a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a5c77184-e583-448a-9313-172398034e82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Fijo</vt:lpstr>
      <vt:lpstr>'Nomina Fijo'!Área_de_impresión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2024-01-16T13:44:29Z</dcterms:created>
  <dcterms:modified xsi:type="dcterms:W3CDTF">2024-01-16T13:46:14Z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