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2\Diciembre\Nominas\"/>
    </mc:Choice>
  </mc:AlternateContent>
  <xr:revisionPtr revIDLastSave="1" documentId="8_{9C93F151-F07C-4460-A233-BB1E55EA53B0}" xr6:coauthVersionLast="36" xr6:coauthVersionMax="36" xr10:uidLastSave="{80475AFD-1EAD-421D-969C-4F2E06563245}"/>
  <bookViews>
    <workbookView xWindow="0" yWindow="0" windowWidth="28800" windowHeight="12105" xr2:uid="{09412186-E8B9-4402-9D39-E2B0BE7A2709}"/>
  </bookViews>
  <sheets>
    <sheet name="Temporal  " sheetId="1" r:id="rId1"/>
  </sheets>
  <externalReferences>
    <externalReference r:id="rId2"/>
  </externalReferences>
  <definedNames>
    <definedName name="_xlnm.Print_Area" localSheetId="0">'Temporal  '!$A$1:$P$43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G25" i="1"/>
  <c r="N24" i="1"/>
  <c r="M24" i="1"/>
  <c r="L24" i="1"/>
  <c r="K24" i="1"/>
  <c r="J24" i="1"/>
  <c r="H24" i="1" s="1"/>
  <c r="O24" i="1" s="1"/>
  <c r="N23" i="1"/>
  <c r="M23" i="1"/>
  <c r="L23" i="1"/>
  <c r="K23" i="1"/>
  <c r="J23" i="1"/>
  <c r="H23" i="1"/>
  <c r="O23" i="1" s="1"/>
  <c r="N21" i="1"/>
  <c r="M21" i="1"/>
  <c r="L21" i="1"/>
  <c r="K21" i="1"/>
  <c r="J21" i="1"/>
  <c r="H21" i="1"/>
  <c r="O21" i="1" s="1"/>
  <c r="N19" i="1"/>
  <c r="M19" i="1"/>
  <c r="L19" i="1"/>
  <c r="K19" i="1"/>
  <c r="J19" i="1"/>
  <c r="H19" i="1" s="1"/>
  <c r="O19" i="1" s="1"/>
  <c r="N18" i="1"/>
  <c r="M18" i="1"/>
  <c r="L18" i="1"/>
  <c r="K18" i="1"/>
  <c r="H18" i="1" s="1"/>
  <c r="O18" i="1" s="1"/>
  <c r="J18" i="1"/>
  <c r="N16" i="1"/>
  <c r="M16" i="1"/>
  <c r="L16" i="1"/>
  <c r="K16" i="1"/>
  <c r="J16" i="1"/>
  <c r="H16" i="1"/>
  <c r="O16" i="1" s="1"/>
  <c r="N15" i="1"/>
  <c r="M15" i="1"/>
  <c r="L15" i="1"/>
  <c r="K15" i="1"/>
  <c r="J15" i="1"/>
  <c r="H15" i="1" s="1"/>
  <c r="O15" i="1" s="1"/>
  <c r="N13" i="1"/>
  <c r="M13" i="1"/>
  <c r="L13" i="1"/>
  <c r="K13" i="1"/>
  <c r="J13" i="1"/>
  <c r="H13" i="1"/>
  <c r="O13" i="1" s="1"/>
  <c r="N12" i="1"/>
  <c r="M12" i="1"/>
  <c r="L12" i="1"/>
  <c r="K12" i="1"/>
  <c r="J12" i="1"/>
  <c r="H12" i="1"/>
  <c r="O12" i="1" s="1"/>
  <c r="N11" i="1"/>
  <c r="M11" i="1"/>
  <c r="L11" i="1"/>
  <c r="K11" i="1"/>
  <c r="J11" i="1"/>
  <c r="H11" i="1" s="1"/>
  <c r="O11" i="1" s="1"/>
  <c r="N10" i="1"/>
  <c r="N25" i="1" s="1"/>
  <c r="M10" i="1"/>
  <c r="M25" i="1" s="1"/>
  <c r="L10" i="1"/>
  <c r="L25" i="1" s="1"/>
  <c r="K10" i="1"/>
  <c r="H10" i="1" s="1"/>
  <c r="J10" i="1"/>
  <c r="A6" i="1"/>
  <c r="H25" i="1" l="1"/>
  <c r="O10" i="1"/>
  <c r="O25" i="1" s="1"/>
  <c r="E29" i="1"/>
  <c r="J25" i="1"/>
  <c r="K25" i="1"/>
</calcChain>
</file>

<file path=xl/sharedStrings.xml><?xml version="1.0" encoding="utf-8"?>
<sst xmlns="http://schemas.openxmlformats.org/spreadsheetml/2006/main" count="87" uniqueCount="60">
  <si>
    <t xml:space="preserve">NOMINA DE PAGO DEL PERSONAL TEMPORAL </t>
  </si>
  <si>
    <t>En RD$</t>
  </si>
  <si>
    <t xml:space="preserve">No. </t>
  </si>
  <si>
    <t>NOMBRE</t>
  </si>
  <si>
    <t xml:space="preserve">Genero 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</si>
  <si>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</si>
  <si>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</si>
  <si>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</si>
  <si>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</si>
  <si>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</si>
  <si>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</si>
  <si>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</si>
  <si>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</si>
  <si>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</si>
  <si>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</si>
  <si>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</si>
  <si>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</si>
  <si>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 xml:space="preserve">Departamento Admnistrativo </t>
  </si>
  <si>
    <t xml:space="preserve">Maria Lajara de Ruiz </t>
  </si>
  <si>
    <t>F</t>
  </si>
  <si>
    <t xml:space="preserve">Administrativo Financiero </t>
  </si>
  <si>
    <t xml:space="preserve">Encargada Admistrativa Financiera </t>
  </si>
  <si>
    <t xml:space="preserve">Temporal </t>
  </si>
  <si>
    <t>Smitha Mercedes Gil De Gómez</t>
  </si>
  <si>
    <t>Compras y Contrataciones</t>
  </si>
  <si>
    <t>Encargada de Compras y Contrataciones</t>
  </si>
  <si>
    <t xml:space="preserve">Brenda Yocasta Matos </t>
  </si>
  <si>
    <t xml:space="preserve">Encargada de Contabilidad </t>
  </si>
  <si>
    <t>Evelin Maria Castro Ubiera de Taveras</t>
  </si>
  <si>
    <t xml:space="preserve">Analista de Compra y Contrataciones </t>
  </si>
  <si>
    <t xml:space="preserve">Departamento de Planificacion y desarrollo </t>
  </si>
  <si>
    <t>Ericden Estrella Genao</t>
  </si>
  <si>
    <t>M</t>
  </si>
  <si>
    <t xml:space="preserve">Planificacion y Desarrollo </t>
  </si>
  <si>
    <t xml:space="preserve">Encargado de Planificacion y Desarrollo </t>
  </si>
  <si>
    <t xml:space="preserve">Priscilla Pamela Vargas Serulle </t>
  </si>
  <si>
    <t xml:space="preserve">Tecnico de Desarrollo Organizacional </t>
  </si>
  <si>
    <t xml:space="preserve">Direccion de Geografia </t>
  </si>
  <si>
    <t>Oliver Ramos Almonte</t>
  </si>
  <si>
    <t xml:space="preserve">Direcion de Cartografia </t>
  </si>
  <si>
    <t>Analista de Investigación Geográfica</t>
  </si>
  <si>
    <t>Jose Osvaldo Suarez</t>
  </si>
  <si>
    <t>Analista de Limites y Fronteras</t>
  </si>
  <si>
    <t xml:space="preserve">Departamento de Infraestructuras de Datos Espaciales </t>
  </si>
  <si>
    <t>Sheldin Millord Hernandez</t>
  </si>
  <si>
    <t>Analista de Base de Datos IDE-RD</t>
  </si>
  <si>
    <t xml:space="preserve">Departamento Legal </t>
  </si>
  <si>
    <t xml:space="preserve">Lucila Maria Almanzar De Arias </t>
  </si>
  <si>
    <t>Departamento Juridico</t>
  </si>
  <si>
    <t>Encargada Departamento Juridico</t>
  </si>
  <si>
    <t xml:space="preserve">Solange Maigrek Cepeda De La Cruz </t>
  </si>
  <si>
    <t>Analista Legal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</si>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</sst>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 vertical="center"/>
    </xf>
    <xf numFmtId="43" fontId="2" fillId="0" borderId="10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/>
    </xf>
    <xf numFmtId="43" fontId="2" fillId="0" borderId="13" xfId="1" applyFont="1" applyFill="1" applyBorder="1" applyAlignment="1">
      <alignment horizontal="center" vertical="center"/>
    </xf>
    <xf numFmtId="43" fontId="2" fillId="0" borderId="14" xfId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top"/>
    </xf>
    <xf numFmtId="0" fontId="2" fillId="4" borderId="18" xfId="0" applyFont="1" applyFill="1" applyBorder="1" applyAlignment="1">
      <alignment horizontal="center" vertical="center"/>
    </xf>
    <xf numFmtId="43" fontId="2" fillId="0" borderId="17" xfId="1" applyFont="1" applyFill="1" applyBorder="1" applyAlignment="1">
      <alignment horizontal="center" vertical="top"/>
    </xf>
    <xf numFmtId="43" fontId="2" fillId="0" borderId="17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43" fontId="2" fillId="0" borderId="20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2" fillId="0" borderId="2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/>
    </xf>
    <xf numFmtId="0" fontId="2" fillId="4" borderId="17" xfId="0" applyFont="1" applyFill="1" applyBorder="1" applyAlignment="1">
      <alignment horizontal="center" vertical="center"/>
    </xf>
    <xf numFmtId="0" fontId="2" fillId="0" borderId="26" xfId="1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43" fontId="2" fillId="0" borderId="18" xfId="1" applyFont="1" applyFill="1" applyBorder="1" applyAlignment="1">
      <alignment horizontal="left" vertical="center"/>
    </xf>
    <xf numFmtId="43" fontId="2" fillId="0" borderId="18" xfId="1" applyFont="1" applyFill="1" applyBorder="1" applyAlignment="1">
      <alignment horizontal="left"/>
    </xf>
    <xf numFmtId="43" fontId="2" fillId="0" borderId="27" xfId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43" fontId="3" fillId="2" borderId="2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/>
    </xf>
    <xf numFmtId="43" fontId="2" fillId="0" borderId="0" xfId="0" applyNumberFormat="1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43" fontId="3" fillId="0" borderId="29" xfId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43" fontId="3" fillId="0" borderId="0" xfId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3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2997202</xdr:colOff>
      <xdr:row>0</xdr:row>
      <xdr:rowOff>180579</xdr:rowOff>
    </xdr:from>
    <xdr:to>
      <xdr:col>6</xdr:col>
      <xdr:colOff>1465264</xdr:colOff>
      <xdr:row>3</xdr:row>
      <xdr:rowOff>194470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5DA9635D-73D9-4AE6-9CCE-0B04E58D79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7152" y="180579"/>
          <a:ext cx="2935287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Portal%20Institucional%20%202022%20-%20IGN-JJH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Periodo Probatorio "/>
      <sheetName val="Nomina Militar"/>
    </sheetNames>
    <sheetDataSet>
      <sheetData sheetId="0">
        <row r="7">
          <cell r="A7" t="str">
            <v>Mes: Diciembre 2022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B0957-5364-42AD-8A4D-42CC3CCBDCBD}">
  <sheetPr>
    <pageSetUpPr fitToPage="1"/>
  </sheetPr>
  <dimension ref="A4:V66"/>
  <sheetViews>
    <sheetView showGridLines="0" tabSelected="1" zoomScale="80" zoomScaleNormal="80" workbookViewId="0">
      <selection activeCell="B30" sqref="B30"/>
    </sheetView>
  </sheetViews>
  <sheetFormatPr baseColWidth="10" defaultColWidth="11.42578125" defaultRowHeight="18.75" x14ac:dyDescent="0.3"/>
  <cols>
    <col min="1" max="1" width="8.42578125" style="7" bestFit="1" customWidth="1"/>
    <col min="2" max="2" width="49.28515625" style="7" bestFit="1" customWidth="1"/>
    <col min="3" max="3" width="10.85546875" style="55" bestFit="1" customWidth="1"/>
    <col min="4" max="4" width="39.7109375" style="7" bestFit="1" customWidth="1"/>
    <col min="5" max="5" width="47.5703125" style="53" bestFit="1" customWidth="1"/>
    <col min="6" max="6" width="19.42578125" style="55" bestFit="1" customWidth="1"/>
    <col min="7" max="7" width="25.140625" style="7" bestFit="1" customWidth="1"/>
    <col min="8" max="8" width="22.140625" style="7" bestFit="1" customWidth="1"/>
    <col min="9" max="9" width="15.42578125" style="7" bestFit="1" customWidth="1"/>
    <col min="10" max="10" width="18.140625" style="7" customWidth="1"/>
    <col min="11" max="11" width="19.85546875" style="7" customWidth="1"/>
    <col min="12" max="12" width="21.140625" style="7" customWidth="1"/>
    <col min="13" max="13" width="20.140625" style="7" customWidth="1"/>
    <col min="14" max="14" width="18" style="7" bestFit="1" customWidth="1"/>
    <col min="15" max="15" width="22.140625" style="7" bestFit="1" customWidth="1"/>
    <col min="16" max="16" width="24.28515625" style="7" customWidth="1"/>
    <col min="17" max="16384" width="11.42578125" style="7"/>
  </cols>
  <sheetData>
    <row r="4" spans="1:15" x14ac:dyDescent="0.3">
      <c r="A4" s="1"/>
      <c r="B4" s="1"/>
      <c r="C4" s="2"/>
      <c r="D4" s="1"/>
      <c r="E4" s="3"/>
      <c r="F4" s="4"/>
      <c r="G4" s="5"/>
      <c r="H4" s="6"/>
      <c r="I4" s="5"/>
      <c r="J4" s="5"/>
      <c r="K4" s="5"/>
      <c r="L4" s="1"/>
      <c r="M4" s="5"/>
      <c r="N4" s="1"/>
      <c r="O4" s="1"/>
    </row>
    <row r="5" spans="1:15" x14ac:dyDescent="0.3">
      <c r="A5" s="86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x14ac:dyDescent="0.3">
      <c r="A6" s="87" t="str">
        <f>+'[1]Nomina Fijo'!A7:O7</f>
        <v>Mes: Diciembre 2022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ht="19.5" thickBot="1" x14ac:dyDescent="0.35">
      <c r="A7" s="88" t="s">
        <v>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38.25" thickBot="1" x14ac:dyDescent="0.35">
      <c r="A8" s="8" t="s">
        <v>2</v>
      </c>
      <c r="B8" s="9" t="s">
        <v>3</v>
      </c>
      <c r="C8" s="9" t="s">
        <v>4</v>
      </c>
      <c r="D8" s="9" t="s">
        <v>5</v>
      </c>
      <c r="E8" s="10" t="s">
        <v>6</v>
      </c>
      <c r="F8" s="8" t="s">
        <v>7</v>
      </c>
      <c r="G8" s="9" t="s">
        <v>8</v>
      </c>
      <c r="H8" s="9" t="s">
        <v>9</v>
      </c>
      <c r="I8" s="10" t="s">
        <v>10</v>
      </c>
      <c r="J8" s="10" t="s">
        <v>11</v>
      </c>
      <c r="K8" s="10" t="s">
        <v>12</v>
      </c>
      <c r="L8" s="10" t="s">
        <v>13</v>
      </c>
      <c r="M8" s="10" t="s">
        <v>14</v>
      </c>
      <c r="N8" s="11" t="s">
        <v>15</v>
      </c>
      <c r="O8" s="8" t="s">
        <v>16</v>
      </c>
    </row>
    <row r="9" spans="1:15" ht="23.25" thickBot="1" x14ac:dyDescent="0.35">
      <c r="A9" s="89" t="s">
        <v>17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</row>
    <row r="10" spans="1:15" x14ac:dyDescent="0.3">
      <c r="A10" s="12">
        <v>1</v>
      </c>
      <c r="B10" s="13" t="s">
        <v>18</v>
      </c>
      <c r="C10" s="14" t="s">
        <v>19</v>
      </c>
      <c r="D10" s="13" t="s">
        <v>20</v>
      </c>
      <c r="E10" s="15" t="s">
        <v>21</v>
      </c>
      <c r="F10" s="16" t="s">
        <v>22</v>
      </c>
      <c r="G10" s="17">
        <v>155000</v>
      </c>
      <c r="H10" s="18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25042.81</v>
      </c>
      <c r="I10" s="17">
        <v>25</v>
      </c>
      <c r="J10" s="17">
        <f>ROUND(IF((G10)&gt;(15600*20),((15600*20)*0.0287),(G10)*0.0287),2)</f>
        <v>4448.5</v>
      </c>
      <c r="K10" s="17">
        <f>ROUND(IF((G10)&gt;(15600*10),((15600*10)*0.0304),(G10)*0.0304),2)</f>
        <v>4712</v>
      </c>
      <c r="L10" s="17">
        <f>ROUND(IF((G10)&gt;(15600*20),((15600*20)*0.071),(G10)*0.071),2)</f>
        <v>11005</v>
      </c>
      <c r="M10" s="17">
        <f>ROUND(IF((G10)&gt;(15600*10),((15600*10)*0.0709),(G10)*0.0709),2)</f>
        <v>10989.5</v>
      </c>
      <c r="N10" s="17">
        <f>+ROUND(IF(G10&gt;(15600*4),((15600*4)*0.0115),G10*0.0115),2)</f>
        <v>717.6</v>
      </c>
      <c r="O10" s="19">
        <f>+G10-H10-I10-J10-K10</f>
        <v>120771.69</v>
      </c>
    </row>
    <row r="11" spans="1:15" x14ac:dyDescent="0.3">
      <c r="A11" s="12">
        <v>2</v>
      </c>
      <c r="B11" s="20" t="s">
        <v>23</v>
      </c>
      <c r="C11" s="21" t="s">
        <v>19</v>
      </c>
      <c r="D11" s="20" t="s">
        <v>24</v>
      </c>
      <c r="E11" s="22" t="s">
        <v>25</v>
      </c>
      <c r="F11" s="16" t="s">
        <v>22</v>
      </c>
      <c r="G11" s="23">
        <v>115000</v>
      </c>
      <c r="H11" s="24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23">
        <v>25</v>
      </c>
      <c r="J11" s="23">
        <f>ROUND(IF((G11)&gt;(15600*20),((15600*20)*0.0287),(G11)*0.0287),2)</f>
        <v>3300.5</v>
      </c>
      <c r="K11" s="17">
        <f>ROUND(IF((G11)&gt;(15600*10),((15600*10)*0.0304),(G11)*0.0304),2)</f>
        <v>3496</v>
      </c>
      <c r="L11" s="17">
        <f>ROUND(IF((G11)&gt;(15600*20),((15600*20)*0.071),(G11)*0.071),2)</f>
        <v>8165</v>
      </c>
      <c r="M11" s="17">
        <f>ROUND(IF((G11)&gt;(15600*10),((15600*10)*0.0709),(G11)*0.0709),2)</f>
        <v>8153.5</v>
      </c>
      <c r="N11" s="23">
        <f>+ROUND(IF(G11&gt;(15600*4),((15600*4)*0.0115),G11*0.0115),2)</f>
        <v>717.6</v>
      </c>
      <c r="O11" s="25">
        <f>+G11-H11-I11-J11-K11</f>
        <v>92544.69</v>
      </c>
    </row>
    <row r="12" spans="1:15" x14ac:dyDescent="0.3">
      <c r="A12" s="12">
        <v>3</v>
      </c>
      <c r="B12" s="13" t="s">
        <v>26</v>
      </c>
      <c r="C12" s="14" t="s">
        <v>19</v>
      </c>
      <c r="D12" s="13" t="s">
        <v>20</v>
      </c>
      <c r="E12" s="15" t="s">
        <v>27</v>
      </c>
      <c r="F12" s="16" t="s">
        <v>22</v>
      </c>
      <c r="G12" s="17">
        <v>130000</v>
      </c>
      <c r="H12" s="18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17">
        <v>25</v>
      </c>
      <c r="J12" s="23">
        <f>ROUND(IF((G12)&gt;(15600*20),((15600*20)*0.0287),(G12)*0.0287),2)</f>
        <v>3731</v>
      </c>
      <c r="K12" s="17">
        <f>ROUND(IF((G12)&gt;(15600*10),((15600*10)*0.0304),(G12)*0.0304),2)</f>
        <v>3952</v>
      </c>
      <c r="L12" s="17">
        <f>ROUND(IF((G12)&gt;(15600*20),((15600*20)*0.071),(G12)*0.071),2)</f>
        <v>9230</v>
      </c>
      <c r="M12" s="17">
        <f>ROUND(IF((G12)&gt;(15600*10),((15600*10)*0.0709),(G12)*0.0709),2)</f>
        <v>9217</v>
      </c>
      <c r="N12" s="23">
        <f>+ROUND(IF(G12&gt;(15600*4),((15600*4)*0.0115),G12*0.0115),2)</f>
        <v>717.6</v>
      </c>
      <c r="O12" s="25">
        <f>+G12-H12-I12-J12-K12</f>
        <v>103129.81</v>
      </c>
    </row>
    <row r="13" spans="1:15" s="35" customFormat="1" ht="19.5" thickBot="1" x14ac:dyDescent="0.3">
      <c r="A13" s="26">
        <v>4</v>
      </c>
      <c r="B13" s="27" t="s">
        <v>28</v>
      </c>
      <c r="C13" s="28" t="s">
        <v>19</v>
      </c>
      <c r="D13" s="27" t="s">
        <v>24</v>
      </c>
      <c r="E13" s="29" t="s">
        <v>29</v>
      </c>
      <c r="F13" s="30" t="s">
        <v>22</v>
      </c>
      <c r="G13" s="31">
        <v>71000</v>
      </c>
      <c r="H13" s="31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31">
        <v>25</v>
      </c>
      <c r="J13" s="32">
        <f>ROUND(IF((G13)&gt;(15600*20),((15600*20)*0.0287),(G13)*0.0287),2)</f>
        <v>2037.7</v>
      </c>
      <c r="K13" s="33">
        <f>ROUND(IF((G13)&gt;(15600*10),((15600*10)*0.0304),(G13)*0.0304),2)</f>
        <v>2158.4</v>
      </c>
      <c r="L13" s="33">
        <f>ROUND(IF((G13)&gt;(15600*20),((15600*20)*0.071),(G13)*0.071),2)</f>
        <v>5041</v>
      </c>
      <c r="M13" s="33">
        <f>ROUND(IF((G13)&gt;(15600*10),((15600*10)*0.0709),(G13)*0.0709),2)</f>
        <v>5033.8999999999996</v>
      </c>
      <c r="N13" s="32">
        <f>+ROUND(IF(G13&gt;(15600*4),((15600*4)*0.0115),G13*0.0115),2)</f>
        <v>717.6</v>
      </c>
      <c r="O13" s="34">
        <f>+G13-H13-I13-J13-K13</f>
        <v>61222.28</v>
      </c>
    </row>
    <row r="14" spans="1:15" ht="23.25" thickBot="1" x14ac:dyDescent="0.35">
      <c r="A14" s="78" t="s">
        <v>30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/>
    </row>
    <row r="15" spans="1:15" x14ac:dyDescent="0.3">
      <c r="A15" s="12">
        <v>5</v>
      </c>
      <c r="B15" s="13" t="s">
        <v>31</v>
      </c>
      <c r="C15" s="14" t="s">
        <v>32</v>
      </c>
      <c r="D15" s="13" t="s">
        <v>33</v>
      </c>
      <c r="E15" s="15" t="s">
        <v>34</v>
      </c>
      <c r="F15" s="16" t="s">
        <v>22</v>
      </c>
      <c r="G15" s="17">
        <v>140000</v>
      </c>
      <c r="H15" s="18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21514.44</v>
      </c>
      <c r="I15" s="17">
        <v>25</v>
      </c>
      <c r="J15" s="17">
        <f>ROUND(IF((G15)&gt;(15600*20),((15600*20)*0.0287),(G15)*0.0287),2)</f>
        <v>4018</v>
      </c>
      <c r="K15" s="17">
        <f>ROUND(IF((G15)&gt;(15600*10),((15600*10)*0.0304),(G15)*0.0304),2)</f>
        <v>4256</v>
      </c>
      <c r="L15" s="17">
        <f>ROUND(IF((G15)&gt;(15600*20),((15600*20)*0.071),(G15)*0.071),2)</f>
        <v>9940</v>
      </c>
      <c r="M15" s="17">
        <f>ROUND(IF((G15)&gt;(15600*10),((15600*10)*0.0709),(G15)*0.0709),2)</f>
        <v>9926</v>
      </c>
      <c r="N15" s="17">
        <f>+ROUND(IF(G15&gt;(15600*4),((15600*4)*0.0115),G15*0.0115),2)</f>
        <v>717.6</v>
      </c>
      <c r="O15" s="19">
        <f>+G15-H15-I15-J15-K15</f>
        <v>110186.56</v>
      </c>
    </row>
    <row r="16" spans="1:15" ht="19.5" thickBot="1" x14ac:dyDescent="0.35">
      <c r="A16" s="26">
        <v>6</v>
      </c>
      <c r="B16" s="36" t="s">
        <v>35</v>
      </c>
      <c r="C16" s="37" t="s">
        <v>19</v>
      </c>
      <c r="D16" s="38" t="s">
        <v>33</v>
      </c>
      <c r="E16" s="39" t="s">
        <v>36</v>
      </c>
      <c r="F16" s="30" t="s">
        <v>22</v>
      </c>
      <c r="G16" s="33">
        <v>50000</v>
      </c>
      <c r="H16" s="40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33">
        <v>25</v>
      </c>
      <c r="J16" s="32">
        <f>ROUND(IF((G16)&gt;(15600*20),((15600*20)*0.0287),(G16)*0.0287),2)</f>
        <v>1435</v>
      </c>
      <c r="K16" s="33">
        <f>ROUND(IF((G16)&gt;(15600*10),((15600*10)*0.0304),(G16)*0.0304),2)</f>
        <v>1520</v>
      </c>
      <c r="L16" s="33">
        <f>ROUND(IF((G16)&gt;(15600*20),((15600*20)*0.071),(G16)*0.071),2)</f>
        <v>3550</v>
      </c>
      <c r="M16" s="33">
        <f>ROUND(IF((G16)&gt;(15600*10),((15600*10)*0.0709),(G16)*0.0709),2)</f>
        <v>3545</v>
      </c>
      <c r="N16" s="32">
        <f>+ROUND(IF(G16&gt;(15600*4),((15600*4)*0.0115),G16*0.0115),2)</f>
        <v>575</v>
      </c>
      <c r="O16" s="41">
        <f>+G16-H16-I16-J16-K16</f>
        <v>45166</v>
      </c>
    </row>
    <row r="17" spans="1:22" ht="23.25" thickBot="1" x14ac:dyDescent="0.35">
      <c r="A17" s="75" t="s">
        <v>37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</row>
    <row r="18" spans="1:22" x14ac:dyDescent="0.3">
      <c r="A18" s="42">
        <v>7</v>
      </c>
      <c r="B18" s="13" t="s">
        <v>38</v>
      </c>
      <c r="C18" s="14" t="s">
        <v>32</v>
      </c>
      <c r="D18" s="43" t="s">
        <v>39</v>
      </c>
      <c r="E18" s="43" t="s">
        <v>40</v>
      </c>
      <c r="F18" s="16" t="s">
        <v>22</v>
      </c>
      <c r="G18" s="17">
        <v>70000</v>
      </c>
      <c r="H18" s="17">
        <f t="shared" ref="H18:H24" si="0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5368.44</v>
      </c>
      <c r="I18" s="17">
        <v>25</v>
      </c>
      <c r="J18" s="17">
        <f t="shared" ref="J18:J19" si="1">ROUND(IF((G18)&gt;(15600*20),((15600*20)*0.0287),(G18)*0.0287),2)</f>
        <v>2009</v>
      </c>
      <c r="K18" s="17">
        <f t="shared" ref="K18:K19" si="2">ROUND(IF((G18)&gt;(15600*10),((15600*10)*0.0304),(G18)*0.0304),2)</f>
        <v>2128</v>
      </c>
      <c r="L18" s="17">
        <f t="shared" ref="L18:L19" si="3">ROUND(IF((G18)&gt;(15600*20),((15600*20)*0.071),(G18)*0.071),2)</f>
        <v>4970</v>
      </c>
      <c r="M18" s="17">
        <f t="shared" ref="M18:M19" si="4">ROUND(IF((G18)&gt;(15600*10),((15600*10)*0.0709),(G18)*0.0709),2)</f>
        <v>4963</v>
      </c>
      <c r="N18" s="17">
        <f t="shared" ref="N18:N19" si="5">+ROUND(IF(G18&gt;(15600*4),((15600*4)*0.0115),G18*0.0115),2)</f>
        <v>717.6</v>
      </c>
      <c r="O18" s="19">
        <f t="shared" ref="O18:O24" si="6">+G18-H18-I18-J18-K18</f>
        <v>60469.56</v>
      </c>
    </row>
    <row r="19" spans="1:22" ht="19.5" thickBot="1" x14ac:dyDescent="0.35">
      <c r="A19" s="44">
        <v>8</v>
      </c>
      <c r="B19" s="45" t="s">
        <v>41</v>
      </c>
      <c r="C19" s="28" t="s">
        <v>32</v>
      </c>
      <c r="D19" s="46" t="s">
        <v>39</v>
      </c>
      <c r="E19" s="43" t="s">
        <v>42</v>
      </c>
      <c r="F19" s="47" t="s">
        <v>22</v>
      </c>
      <c r="G19" s="32">
        <v>60000</v>
      </c>
      <c r="H19" s="32">
        <f t="shared" si="0"/>
        <v>3486.64</v>
      </c>
      <c r="I19" s="32">
        <v>26</v>
      </c>
      <c r="J19" s="32">
        <f t="shared" si="1"/>
        <v>1722</v>
      </c>
      <c r="K19" s="32">
        <f t="shared" si="2"/>
        <v>1824</v>
      </c>
      <c r="L19" s="32">
        <f t="shared" si="3"/>
        <v>4260</v>
      </c>
      <c r="M19" s="32">
        <f t="shared" si="4"/>
        <v>4254</v>
      </c>
      <c r="N19" s="32">
        <f t="shared" si="5"/>
        <v>690</v>
      </c>
      <c r="O19" s="41">
        <f t="shared" si="6"/>
        <v>52941.36</v>
      </c>
    </row>
    <row r="20" spans="1:22" ht="19.5" customHeight="1" thickBot="1" x14ac:dyDescent="0.35">
      <c r="A20" s="75" t="s">
        <v>43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7"/>
    </row>
    <row r="21" spans="1:22" s="53" customFormat="1" ht="19.5" thickBot="1" x14ac:dyDescent="0.35">
      <c r="A21" s="48">
        <v>9</v>
      </c>
      <c r="B21" s="36" t="s">
        <v>44</v>
      </c>
      <c r="C21" s="30" t="s">
        <v>32</v>
      </c>
      <c r="D21" s="39" t="s">
        <v>45</v>
      </c>
      <c r="E21" s="39" t="s">
        <v>45</v>
      </c>
      <c r="F21" s="49" t="s">
        <v>22</v>
      </c>
      <c r="G21" s="50">
        <v>70000</v>
      </c>
      <c r="H21" s="51">
        <f t="shared" ref="H21" si="7">ROUND(IF(((G21-J21-K21)&gt;34685.01)*((G21-J21-K21)&lt;52027.43),(((G21-J21-K21)-34685.01)*0.15),+IF(((G21-J21-K21)&gt;52027.43)*((G21-J21-K21)&lt;72260.26),((((G21-J21-K21)-52027.43)*0.2)+2601.33),+IF((G21-J21-K21)&gt;72260.26,(((G21-J21-K21)-72260.26)*25%)+6648,0))),2)</f>
        <v>5368.44</v>
      </c>
      <c r="I21" s="50">
        <v>25</v>
      </c>
      <c r="J21" s="50">
        <f t="shared" ref="J21" si="8">ROUND(IF((G21)&gt;(16262.5*20),((16262.5*20)*0.0287),(G21)*0.0287),2)</f>
        <v>2009</v>
      </c>
      <c r="K21" s="50">
        <f t="shared" ref="K21" si="9">ROUND(IF((G21)&gt;(16262.5*10),((16262.5*10)*0.0304),(G21)*0.0304),2)</f>
        <v>2128</v>
      </c>
      <c r="L21" s="50">
        <f t="shared" ref="L21" si="10">ROUND(IF((G21)&gt;(16262.5*20),((16262.5*20)*0.071),(G21)*0.071),2)</f>
        <v>4970</v>
      </c>
      <c r="M21" s="50">
        <f t="shared" ref="M21" si="11">ROUND(IF((G21)&gt;(16262.5*10),((16262.5*10)*0.0709),(G21)*0.0709),2)</f>
        <v>4963</v>
      </c>
      <c r="N21" s="50">
        <f t="shared" ref="N21" si="12">+ROUND(IF(G21&gt;(16262.5*4),((16262.5*4)*0.0115),G21*0.0115),2)</f>
        <v>748.08</v>
      </c>
      <c r="O21" s="52">
        <f>+G21-H21-I21-J21-K21</f>
        <v>60469.56</v>
      </c>
    </row>
    <row r="22" spans="1:22" ht="23.25" thickBot="1" x14ac:dyDescent="0.35">
      <c r="A22" s="78" t="s">
        <v>46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</row>
    <row r="23" spans="1:22" x14ac:dyDescent="0.3">
      <c r="A23" s="12">
        <v>10</v>
      </c>
      <c r="B23" s="13" t="s">
        <v>47</v>
      </c>
      <c r="C23" s="14" t="s">
        <v>19</v>
      </c>
      <c r="D23" s="13" t="s">
        <v>48</v>
      </c>
      <c r="E23" s="15" t="s">
        <v>49</v>
      </c>
      <c r="F23" s="16" t="s">
        <v>22</v>
      </c>
      <c r="G23" s="17">
        <v>140000</v>
      </c>
      <c r="H23" s="18">
        <f>ROUND(IF(((G23-J23-K23)&gt;34685.01)*((G23-J23-K23)&lt;52027.43),(((G23-J23-K23)-34685.01)*0.15),+IF(((G23-J23-K23)&gt;52027.43)*((G23-J23-K23)&lt;72260.26),((((G23-J23-K23)-52027.43)*0.2)+2601.33),+IF((G23-J23-K23)&gt;72260.26,(((G23-J23-K23)-72260.26)*25%)+6648,0))),2)</f>
        <v>21514.44</v>
      </c>
      <c r="I23" s="17">
        <v>25</v>
      </c>
      <c r="J23" s="17">
        <f t="shared" ref="J23:J24" si="13">ROUND(IF((G23)&gt;(15600*20),((15600*20)*0.0287),(G23)*0.0287),2)</f>
        <v>4018</v>
      </c>
      <c r="K23" s="17">
        <f t="shared" ref="K23:K24" si="14">ROUND(IF((G23)&gt;(15600*10),((15600*10)*0.0304),(G23)*0.0304),2)</f>
        <v>4256</v>
      </c>
      <c r="L23" s="17">
        <f>ROUND(IF((G23)&gt;(15600*20),((15600*20)*0.071),(G23)*0.071),2)</f>
        <v>9940</v>
      </c>
      <c r="M23" s="17">
        <f t="shared" ref="M23:M24" si="15">ROUND(IF((G23)&gt;(15600*10),((15600*10)*0.0709),(G23)*0.0709),2)</f>
        <v>9926</v>
      </c>
      <c r="N23" s="17">
        <f t="shared" ref="N23:N24" si="16">+ROUND(IF(G23&gt;(15600*4),((15600*4)*0.0115),G23*0.0115),2)</f>
        <v>717.6</v>
      </c>
      <c r="O23" s="19">
        <f>+G23-H23-I23-J23-K23</f>
        <v>110186.56</v>
      </c>
    </row>
    <row r="24" spans="1:22" ht="19.5" thickBot="1" x14ac:dyDescent="0.35">
      <c r="A24" s="26">
        <v>11</v>
      </c>
      <c r="B24" s="45" t="s">
        <v>50</v>
      </c>
      <c r="C24" s="37" t="s">
        <v>19</v>
      </c>
      <c r="D24" s="46" t="s">
        <v>48</v>
      </c>
      <c r="E24" s="46" t="s">
        <v>51</v>
      </c>
      <c r="F24" s="30" t="s">
        <v>22</v>
      </c>
      <c r="G24" s="32">
        <v>56000</v>
      </c>
      <c r="H24" s="32">
        <f t="shared" si="0"/>
        <v>2733.92</v>
      </c>
      <c r="I24" s="32">
        <v>25</v>
      </c>
      <c r="J24" s="32">
        <f t="shared" si="13"/>
        <v>1607.2</v>
      </c>
      <c r="K24" s="33">
        <f t="shared" si="14"/>
        <v>1702.4</v>
      </c>
      <c r="L24" s="33">
        <f>ROUND(IF((G24)&gt;(15600*20),((15600*20)*0.071),(G24)*0.071),2)</f>
        <v>3976</v>
      </c>
      <c r="M24" s="33">
        <f t="shared" si="15"/>
        <v>3970.4</v>
      </c>
      <c r="N24" s="32">
        <f t="shared" si="16"/>
        <v>644</v>
      </c>
      <c r="O24" s="41">
        <f t="shared" si="6"/>
        <v>49931.48</v>
      </c>
    </row>
    <row r="25" spans="1:22" ht="19.5" thickBot="1" x14ac:dyDescent="0.35">
      <c r="A25" s="81" t="s">
        <v>52</v>
      </c>
      <c r="B25" s="82"/>
      <c r="C25" s="82"/>
      <c r="D25" s="82"/>
      <c r="E25" s="82"/>
      <c r="F25" s="82"/>
      <c r="G25" s="54">
        <f>SUM(G10:G24)</f>
        <v>1057000</v>
      </c>
      <c r="H25" s="54">
        <f t="shared" ref="H25:N25" si="17">SUM(H10:H24)</f>
        <v>127235.75</v>
      </c>
      <c r="I25" s="54">
        <f t="shared" si="17"/>
        <v>276</v>
      </c>
      <c r="J25" s="54">
        <f t="shared" si="17"/>
        <v>30335.9</v>
      </c>
      <c r="K25" s="54">
        <f t="shared" si="17"/>
        <v>32132.800000000003</v>
      </c>
      <c r="L25" s="54">
        <f t="shared" si="17"/>
        <v>75047</v>
      </c>
      <c r="M25" s="54">
        <f t="shared" si="17"/>
        <v>74941.299999999988</v>
      </c>
      <c r="N25" s="54">
        <f t="shared" si="17"/>
        <v>7680.2800000000007</v>
      </c>
      <c r="O25" s="54">
        <f>SUM(O10:O24)</f>
        <v>867019.55</v>
      </c>
    </row>
    <row r="26" spans="1:22" x14ac:dyDescent="0.3">
      <c r="A26" s="1"/>
      <c r="G26" s="7" t="s">
        <v>53</v>
      </c>
      <c r="H26" s="1"/>
      <c r="I26" s="1" t="s">
        <v>53</v>
      </c>
      <c r="J26" s="1"/>
      <c r="K26" s="1"/>
      <c r="L26" s="1"/>
      <c r="M26" s="1"/>
      <c r="N26" s="1"/>
    </row>
    <row r="27" spans="1:22" x14ac:dyDescent="0.3">
      <c r="A27" s="1"/>
      <c r="B27" s="1"/>
      <c r="C27" s="2"/>
      <c r="D27" s="1"/>
      <c r="E27" s="56"/>
      <c r="F27" s="2"/>
      <c r="G27" s="1"/>
      <c r="H27" s="57"/>
      <c r="I27" s="1"/>
      <c r="J27" s="57"/>
      <c r="K27" s="57"/>
      <c r="L27" s="57"/>
      <c r="M27" s="1"/>
      <c r="N27" s="1"/>
      <c r="O27" s="57"/>
    </row>
    <row r="28" spans="1:22" s="59" customFormat="1" x14ac:dyDescent="0.3">
      <c r="A28" s="1"/>
      <c r="B28" s="1"/>
      <c r="C28" s="2"/>
      <c r="D28" s="1"/>
      <c r="E28" s="56"/>
      <c r="F28" s="2"/>
      <c r="G28" s="1"/>
      <c r="H28" s="1"/>
      <c r="I28" s="1"/>
      <c r="J28"/>
      <c r="K28"/>
      <c r="L28"/>
      <c r="M28"/>
      <c r="N28"/>
      <c r="O28"/>
      <c r="P28" s="5"/>
      <c r="Q28" s="5"/>
      <c r="R28" s="58"/>
      <c r="S28" s="55"/>
      <c r="T28"/>
      <c r="U28"/>
      <c r="V28"/>
    </row>
    <row r="29" spans="1:22" ht="19.5" thickBot="1" x14ac:dyDescent="0.35">
      <c r="A29" s="1"/>
      <c r="C29" s="83" t="s">
        <v>54</v>
      </c>
      <c r="D29" s="83"/>
      <c r="E29" s="60">
        <f>G25+M25+L25+N25</f>
        <v>1214668.58</v>
      </c>
      <c r="H29" s="1"/>
      <c r="I29" s="1"/>
      <c r="J29"/>
      <c r="K29"/>
      <c r="L29"/>
      <c r="M29"/>
      <c r="N29"/>
      <c r="O29"/>
      <c r="P29" s="5"/>
      <c r="Q29" s="5"/>
      <c r="R29" s="58"/>
      <c r="S29" s="55"/>
      <c r="T29"/>
      <c r="U29"/>
      <c r="V29"/>
    </row>
    <row r="30" spans="1:22" ht="19.5" thickTop="1" x14ac:dyDescent="0.3">
      <c r="A30" s="1"/>
      <c r="C30" s="61"/>
      <c r="D30" s="61"/>
      <c r="E30" s="62"/>
      <c r="H30" s="1"/>
      <c r="I30" s="1"/>
      <c r="J30"/>
      <c r="K30"/>
      <c r="L30"/>
      <c r="M30"/>
      <c r="N30"/>
      <c r="O30"/>
      <c r="P30" s="5"/>
      <c r="Q30" s="5"/>
      <c r="R30" s="58"/>
      <c r="S30" s="55"/>
      <c r="T30"/>
      <c r="U30"/>
      <c r="V30"/>
    </row>
    <row r="31" spans="1:22" x14ac:dyDescent="0.3">
      <c r="A31" s="1"/>
      <c r="B31" s="5"/>
      <c r="C31" s="4"/>
      <c r="D31" s="5"/>
      <c r="E31" s="58"/>
      <c r="H31" s="1"/>
      <c r="I31" s="1"/>
      <c r="J31"/>
      <c r="K31"/>
      <c r="L31"/>
      <c r="M31"/>
      <c r="N31"/>
      <c r="O31"/>
      <c r="P31" s="63"/>
      <c r="Q31" s="1"/>
      <c r="R31" s="64"/>
      <c r="S31"/>
      <c r="T31"/>
      <c r="U31"/>
      <c r="V31"/>
    </row>
    <row r="32" spans="1:22" x14ac:dyDescent="0.3">
      <c r="A32" s="1"/>
      <c r="B32" s="5"/>
      <c r="C32" s="4"/>
      <c r="D32" s="5"/>
      <c r="E32" s="58"/>
      <c r="G32" s="65"/>
      <c r="H32" s="1"/>
      <c r="I32" s="1"/>
      <c r="J32"/>
      <c r="K32"/>
      <c r="L32"/>
      <c r="M32"/>
      <c r="N32"/>
      <c r="O32"/>
      <c r="P32" s="66"/>
      <c r="Q32" s="1"/>
      <c r="R32" s="66"/>
      <c r="S32" s="55"/>
      <c r="T32"/>
      <c r="U32"/>
      <c r="V32"/>
    </row>
    <row r="33" spans="1:22" x14ac:dyDescent="0.3">
      <c r="A33" s="1"/>
      <c r="B33" s="5"/>
      <c r="C33" s="4"/>
      <c r="D33" s="5"/>
      <c r="E33" s="58"/>
      <c r="H33" s="1"/>
      <c r="I33" s="1"/>
      <c r="J33"/>
      <c r="K33"/>
      <c r="L33"/>
      <c r="M33"/>
      <c r="N33"/>
      <c r="O33"/>
      <c r="Q33" s="1"/>
      <c r="S33" s="55"/>
      <c r="T33"/>
      <c r="U33"/>
      <c r="V33"/>
    </row>
    <row r="34" spans="1:22" x14ac:dyDescent="0.3">
      <c r="A34" s="1"/>
      <c r="B34" s="5"/>
      <c r="C34" s="4"/>
      <c r="D34" s="5"/>
      <c r="E34" s="58"/>
      <c r="H34" s="67"/>
      <c r="I34" s="1"/>
      <c r="J34"/>
      <c r="K34"/>
      <c r="L34"/>
      <c r="M34"/>
      <c r="N34"/>
      <c r="O34"/>
      <c r="Q34" s="53"/>
      <c r="R34" s="53"/>
      <c r="S34" s="55"/>
      <c r="T34"/>
      <c r="U34"/>
      <c r="V34"/>
    </row>
    <row r="35" spans="1:22" x14ac:dyDescent="0.3">
      <c r="A35" s="1"/>
      <c r="B35" s="5"/>
      <c r="C35" s="4"/>
      <c r="D35" s="5"/>
      <c r="E35" s="58"/>
      <c r="H35" s="67"/>
      <c r="I35" s="1"/>
      <c r="J35"/>
      <c r="K35"/>
      <c r="L35"/>
      <c r="M35"/>
      <c r="N35"/>
      <c r="O35"/>
      <c r="R35" s="53"/>
      <c r="S35" s="55"/>
      <c r="T35"/>
      <c r="U35"/>
      <c r="V35"/>
    </row>
    <row r="36" spans="1:22" ht="19.5" thickBot="1" x14ac:dyDescent="0.35">
      <c r="A36" s="1"/>
      <c r="B36" s="68"/>
      <c r="C36" s="69"/>
      <c r="D36" s="1"/>
      <c r="E36" s="70"/>
      <c r="F36" s="64"/>
      <c r="G36" s="71"/>
      <c r="J36"/>
      <c r="K36"/>
      <c r="L36"/>
      <c r="M36"/>
      <c r="N36"/>
      <c r="O36"/>
      <c r="R36" s="53"/>
      <c r="S36" s="55"/>
      <c r="T36"/>
      <c r="U36"/>
      <c r="V36"/>
    </row>
    <row r="37" spans="1:22" x14ac:dyDescent="0.3">
      <c r="A37" s="1"/>
      <c r="B37" s="66" t="s">
        <v>55</v>
      </c>
      <c r="C37" s="66"/>
      <c r="D37" s="1"/>
      <c r="E37" s="66" t="s">
        <v>56</v>
      </c>
      <c r="G37" s="84" t="s">
        <v>57</v>
      </c>
      <c r="H37" s="84"/>
      <c r="I37" s="84"/>
      <c r="J37"/>
      <c r="K37"/>
      <c r="L37"/>
      <c r="M37"/>
      <c r="N37"/>
      <c r="O37"/>
      <c r="R37" s="53"/>
      <c r="S37" s="55"/>
      <c r="T37"/>
      <c r="U37"/>
      <c r="V37"/>
    </row>
    <row r="38" spans="1:22" x14ac:dyDescent="0.3">
      <c r="B38" s="7" t="s">
        <v>58</v>
      </c>
      <c r="D38" s="1"/>
      <c r="E38" s="7" t="s">
        <v>18</v>
      </c>
      <c r="G38" s="85" t="s">
        <v>59</v>
      </c>
      <c r="H38" s="85"/>
      <c r="I38" s="85"/>
      <c r="J38"/>
      <c r="K38"/>
      <c r="L38"/>
      <c r="M38"/>
      <c r="N38"/>
      <c r="O38"/>
      <c r="Q38" s="1"/>
      <c r="R38" s="53"/>
      <c r="S38" s="55"/>
      <c r="T38"/>
      <c r="U38"/>
      <c r="V38"/>
    </row>
    <row r="39" spans="1:22" x14ac:dyDescent="0.3">
      <c r="A39" s="72"/>
      <c r="D39" s="53"/>
      <c r="J39"/>
      <c r="K39"/>
      <c r="L39"/>
      <c r="M39"/>
      <c r="N39"/>
      <c r="O39"/>
      <c r="Q39" s="1"/>
      <c r="R39" s="65"/>
      <c r="S39" s="55"/>
      <c r="T39"/>
      <c r="U39"/>
      <c r="V39"/>
    </row>
    <row r="40" spans="1:22" x14ac:dyDescent="0.3">
      <c r="J40"/>
      <c r="K40"/>
      <c r="L40"/>
      <c r="M40"/>
      <c r="N40"/>
      <c r="O40"/>
      <c r="Q40" s="53"/>
      <c r="R40" s="53"/>
      <c r="S40" s="55"/>
      <c r="T40"/>
      <c r="U40"/>
      <c r="V40"/>
    </row>
    <row r="41" spans="1:22" x14ac:dyDescent="0.3">
      <c r="I41" s="65"/>
      <c r="J41"/>
      <c r="K41"/>
      <c r="L41"/>
      <c r="M41"/>
      <c r="N41"/>
      <c r="O41"/>
      <c r="Q41" s="53"/>
      <c r="R41" s="53"/>
      <c r="S41" s="55"/>
      <c r="T41"/>
      <c r="U41"/>
      <c r="V41"/>
    </row>
    <row r="42" spans="1:22" x14ac:dyDescent="0.3">
      <c r="A42" s="1"/>
      <c r="I42" s="53"/>
      <c r="L42" s="55"/>
      <c r="M42" s="1"/>
    </row>
    <row r="43" spans="1:22" x14ac:dyDescent="0.3">
      <c r="A43" s="1"/>
      <c r="D43" s="1"/>
      <c r="I43" s="53"/>
      <c r="L43" s="2"/>
      <c r="M43" s="1"/>
    </row>
    <row r="44" spans="1:22" x14ac:dyDescent="0.3">
      <c r="A44" s="1"/>
      <c r="B44" s="73"/>
      <c r="C44" s="74"/>
      <c r="D44"/>
      <c r="E44"/>
      <c r="F44"/>
      <c r="G44"/>
      <c r="H44" s="5"/>
      <c r="I44" s="5"/>
      <c r="J44" s="58"/>
      <c r="K44" s="55"/>
      <c r="L44"/>
      <c r="M44"/>
      <c r="N44"/>
      <c r="O44" s="55"/>
      <c r="P44"/>
      <c r="Q44"/>
      <c r="R44"/>
    </row>
    <row r="45" spans="1:22" x14ac:dyDescent="0.3">
      <c r="B45"/>
      <c r="C45"/>
      <c r="D45"/>
      <c r="E45"/>
      <c r="F45"/>
      <c r="G45" s="5"/>
      <c r="H45" s="5"/>
      <c r="I45" s="58"/>
      <c r="J45" s="55"/>
      <c r="K45"/>
      <c r="L45"/>
      <c r="M45"/>
      <c r="N45"/>
      <c r="O45" s="55"/>
      <c r="P45"/>
      <c r="Q45"/>
      <c r="R45"/>
    </row>
    <row r="46" spans="1:22" x14ac:dyDescent="0.3">
      <c r="B46"/>
      <c r="C46"/>
      <c r="D46"/>
      <c r="E46"/>
      <c r="F46"/>
      <c r="G46" s="5"/>
      <c r="H46" s="5"/>
      <c r="I46" s="58"/>
      <c r="J46" s="55"/>
      <c r="K46"/>
      <c r="L46"/>
      <c r="M46"/>
      <c r="N46"/>
      <c r="O46"/>
      <c r="P46"/>
      <c r="Q46"/>
      <c r="R46"/>
    </row>
    <row r="47" spans="1:22" x14ac:dyDescent="0.3">
      <c r="B47"/>
      <c r="C47"/>
      <c r="D47"/>
      <c r="E47"/>
      <c r="F47"/>
      <c r="G47" s="5"/>
      <c r="H47" s="5"/>
      <c r="I47" s="58"/>
      <c r="J47" s="55"/>
      <c r="K47"/>
      <c r="L47"/>
      <c r="M47"/>
      <c r="N47"/>
      <c r="O47" s="55"/>
      <c r="P47"/>
      <c r="Q47"/>
      <c r="R47"/>
    </row>
    <row r="48" spans="1:22" x14ac:dyDescent="0.3">
      <c r="B48"/>
      <c r="C48"/>
      <c r="D48"/>
      <c r="E48"/>
      <c r="F48"/>
      <c r="G48" s="63"/>
      <c r="H48" s="1"/>
      <c r="I48" s="64"/>
      <c r="J48"/>
      <c r="K48"/>
      <c r="L48"/>
      <c r="M48"/>
      <c r="N48"/>
      <c r="O48" s="55"/>
      <c r="P48"/>
      <c r="Q48"/>
      <c r="R48"/>
    </row>
    <row r="49" spans="2:19" x14ac:dyDescent="0.3">
      <c r="B49"/>
      <c r="C49"/>
      <c r="D49"/>
      <c r="E49"/>
      <c r="F49"/>
      <c r="G49" s="66"/>
      <c r="H49" s="1"/>
      <c r="I49" s="66"/>
      <c r="J49" s="55"/>
      <c r="K49"/>
      <c r="L49"/>
      <c r="M49"/>
      <c r="N49" s="5"/>
      <c r="O49" s="58"/>
      <c r="P49" s="55"/>
      <c r="Q49"/>
      <c r="R49"/>
      <c r="S49"/>
    </row>
    <row r="50" spans="2:19" x14ac:dyDescent="0.3">
      <c r="B50"/>
      <c r="C50"/>
      <c r="D50"/>
      <c r="E50"/>
      <c r="F50"/>
      <c r="H50" s="1"/>
      <c r="J50" s="55"/>
      <c r="K50"/>
      <c r="L50"/>
      <c r="M50"/>
      <c r="N50" s="5"/>
      <c r="O50" s="58"/>
      <c r="P50" s="55"/>
      <c r="Q50"/>
      <c r="R50"/>
      <c r="S50"/>
    </row>
    <row r="51" spans="2:19" x14ac:dyDescent="0.3">
      <c r="B51"/>
      <c r="C51"/>
      <c r="D51"/>
      <c r="E51"/>
      <c r="F51"/>
      <c r="H51" s="53"/>
      <c r="I51" s="53"/>
      <c r="J51" s="55"/>
      <c r="K51"/>
      <c r="L51"/>
      <c r="M51"/>
      <c r="N51" s="1"/>
      <c r="O51" s="64"/>
      <c r="P51"/>
      <c r="Q51"/>
      <c r="R51"/>
      <c r="S51"/>
    </row>
    <row r="52" spans="2:19" x14ac:dyDescent="0.3">
      <c r="B52"/>
      <c r="C52"/>
      <c r="D52"/>
      <c r="E52"/>
      <c r="F52"/>
      <c r="I52" s="53"/>
      <c r="J52" s="55"/>
      <c r="K52"/>
      <c r="L52"/>
      <c r="M52"/>
      <c r="N52" s="1"/>
      <c r="O52" s="66"/>
      <c r="P52" s="55"/>
      <c r="Q52"/>
      <c r="R52"/>
      <c r="S52"/>
    </row>
    <row r="53" spans="2:19" x14ac:dyDescent="0.3">
      <c r="B53"/>
      <c r="C53"/>
      <c r="D53"/>
      <c r="E53"/>
      <c r="F53"/>
      <c r="I53" s="53"/>
      <c r="J53" s="55"/>
      <c r="K53"/>
      <c r="L53"/>
      <c r="M53"/>
      <c r="N53" s="1"/>
      <c r="P53" s="55"/>
      <c r="Q53"/>
      <c r="R53"/>
      <c r="S53"/>
    </row>
    <row r="54" spans="2:19" x14ac:dyDescent="0.3">
      <c r="B54"/>
      <c r="C54"/>
      <c r="D54"/>
      <c r="E54"/>
      <c r="F54"/>
      <c r="I54" s="53"/>
      <c r="J54" s="55"/>
      <c r="K54"/>
      <c r="L54"/>
      <c r="M54"/>
      <c r="N54" s="53"/>
      <c r="O54" s="53"/>
      <c r="P54" s="55"/>
      <c r="Q54"/>
      <c r="R54"/>
      <c r="S54"/>
    </row>
    <row r="55" spans="2:19" x14ac:dyDescent="0.3">
      <c r="B55"/>
      <c r="C55"/>
      <c r="D55"/>
      <c r="E55"/>
      <c r="F55"/>
      <c r="H55" s="1"/>
      <c r="I55" s="53"/>
      <c r="J55" s="55"/>
      <c r="K55"/>
      <c r="L55"/>
      <c r="M55"/>
      <c r="O55" s="53"/>
      <c r="P55" s="55"/>
      <c r="Q55"/>
      <c r="R55"/>
      <c r="S55"/>
    </row>
    <row r="56" spans="2:19" x14ac:dyDescent="0.3">
      <c r="B56"/>
      <c r="C56"/>
      <c r="D56"/>
      <c r="E56"/>
      <c r="F56"/>
      <c r="H56" s="1"/>
      <c r="I56" s="65"/>
      <c r="J56" s="55"/>
      <c r="K56"/>
      <c r="L56"/>
      <c r="M56"/>
      <c r="O56" s="53"/>
      <c r="P56" s="55"/>
      <c r="Q56"/>
      <c r="R56"/>
      <c r="S56"/>
    </row>
    <row r="57" spans="2:19" x14ac:dyDescent="0.3">
      <c r="B57"/>
      <c r="C57"/>
      <c r="D57"/>
      <c r="E57"/>
      <c r="F57"/>
      <c r="H57" s="53"/>
      <c r="I57" s="53"/>
      <c r="J57" s="55"/>
      <c r="K57"/>
      <c r="L57"/>
      <c r="M57"/>
      <c r="O57" s="53"/>
      <c r="P57" s="55"/>
      <c r="Q57"/>
      <c r="R57"/>
      <c r="S57"/>
    </row>
    <row r="58" spans="2:19" x14ac:dyDescent="0.3">
      <c r="B58"/>
      <c r="C58" s="74"/>
      <c r="D58"/>
      <c r="E58"/>
      <c r="F58"/>
      <c r="H58" s="1"/>
      <c r="I58" s="53"/>
      <c r="J58" s="55"/>
      <c r="K58"/>
      <c r="L58"/>
      <c r="M58"/>
      <c r="N58" s="1"/>
      <c r="O58" s="53"/>
      <c r="P58" s="55"/>
      <c r="Q58"/>
      <c r="R58"/>
      <c r="S58"/>
    </row>
    <row r="59" spans="2:19" x14ac:dyDescent="0.3">
      <c r="B59"/>
      <c r="C59" s="74"/>
      <c r="D59"/>
      <c r="E59"/>
      <c r="F59"/>
      <c r="H59" s="1"/>
      <c r="I59" s="65"/>
      <c r="J59" s="55"/>
      <c r="K59"/>
      <c r="L59"/>
      <c r="M59"/>
      <c r="N59" s="1"/>
      <c r="O59" s="65"/>
      <c r="P59" s="55"/>
      <c r="Q59"/>
      <c r="R59"/>
      <c r="S59"/>
    </row>
    <row r="60" spans="2:19" x14ac:dyDescent="0.3">
      <c r="B60"/>
      <c r="C60" s="74"/>
      <c r="D60"/>
      <c r="E60"/>
      <c r="F60"/>
      <c r="H60" s="53"/>
      <c r="I60" s="53"/>
      <c r="J60" s="55"/>
      <c r="K60"/>
      <c r="L60"/>
      <c r="M60"/>
      <c r="N60" s="53"/>
      <c r="O60" s="53"/>
      <c r="P60" s="55"/>
      <c r="Q60"/>
      <c r="R60"/>
      <c r="S60"/>
    </row>
    <row r="61" spans="2:19" x14ac:dyDescent="0.3">
      <c r="G61"/>
      <c r="H61"/>
      <c r="I61"/>
      <c r="J61"/>
      <c r="K61"/>
      <c r="L61"/>
      <c r="N61" s="53"/>
      <c r="O61" s="53"/>
      <c r="P61" s="55"/>
      <c r="Q61"/>
      <c r="R61"/>
      <c r="S61"/>
    </row>
    <row r="62" spans="2:19" x14ac:dyDescent="0.3">
      <c r="I62" s="53"/>
    </row>
    <row r="63" spans="2:19" x14ac:dyDescent="0.3">
      <c r="I63" s="53"/>
    </row>
    <row r="64" spans="2:19" x14ac:dyDescent="0.3">
      <c r="I64" s="53"/>
    </row>
    <row r="65" spans="9:9" x14ac:dyDescent="0.3">
      <c r="I65" s="53"/>
    </row>
    <row r="66" spans="9:9" x14ac:dyDescent="0.3">
      <c r="I66" s="53"/>
    </row>
  </sheetData>
  <mergeCells count="12">
    <mergeCell ref="G38:I38"/>
    <mergeCell ref="A5:O5"/>
    <mergeCell ref="A6:O6"/>
    <mergeCell ref="A7:O7"/>
    <mergeCell ref="A9:O9"/>
    <mergeCell ref="A14:O14"/>
    <mergeCell ref="A17:O17"/>
    <mergeCell ref="A20:O20"/>
    <mergeCell ref="A22:O22"/>
    <mergeCell ref="A25:F25"/>
    <mergeCell ref="C29:D29"/>
    <mergeCell ref="G37:I37"/>
  </mergeCells>
  <printOptions horizontalCentered="1"/>
  <pageMargins left="0.19685039370078741" right="0.15748031496062992" top="1.299212598425197" bottom="0.74803149606299213" header="0.31496062992125984" footer="0.31496062992125984"/>
  <pageSetup paperSize="5" scale="4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5" ma:contentTypeDescription="Crear nuevo documento." ma:contentTypeScope="" ma:versionID="a60c83ca8b91cbb2e794f73aae077425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851f8dcb830f1eac0c9c92bf733cd814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A06489-B22E-43A4-BCCB-61AA474E90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6C5064-8FE9-4D03-B0F3-AA30D230AF79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a5c77184-e583-448a-9313-172398034e82"/>
    <ds:schemaRef ds:uri="http://purl.org/dc/dcmitype/"/>
    <ds:schemaRef ds:uri="http://schemas.microsoft.com/office/infopath/2007/PartnerControls"/>
    <ds:schemaRef ds:uri="http://schemas.microsoft.com/office/2006/documentManagement/types"/>
    <ds:schemaRef ds:uri="6f1d2a94-10b3-4315-8e65-29e99209519a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B448B02-B123-4FB0-8E56-96EC31794A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  </vt:lpstr>
      <vt:lpstr>'Temporal 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2023-01-11T13:29:48Z</dcterms:created>
  <dcterms:modified xsi:type="dcterms:W3CDTF">2023-01-11T13:33:30Z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