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OAI 2022\Marzo 2022\Presupuesto\"/>
    </mc:Choice>
  </mc:AlternateContent>
  <xr:revisionPtr revIDLastSave="0" documentId="13_ncr:1_{2CAF1670-1E38-49B9-B283-CC22FF7FF721}" xr6:coauthVersionLast="36" xr6:coauthVersionMax="36" xr10:uidLastSave="{00000000-0000-0000-0000-000000000000}"/>
  <bookViews>
    <workbookView xWindow="-120" yWindow="-120" windowWidth="20730" windowHeight="11160" xr2:uid="{784E5D24-0E0A-4A1C-AEDB-8C414D77F257}"/>
  </bookViews>
  <sheets>
    <sheet name="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D27" i="2"/>
  <c r="E27" i="2"/>
  <c r="F27" i="2"/>
  <c r="G27" i="2"/>
  <c r="C84" i="2" l="1"/>
  <c r="Q79" i="2" l="1"/>
  <c r="F11" i="2"/>
  <c r="E11" i="2"/>
  <c r="E17" i="2"/>
  <c r="F17" i="2"/>
  <c r="E37" i="2"/>
  <c r="Q83" i="2"/>
  <c r="Q81" i="2"/>
  <c r="Q80" i="2"/>
  <c r="Q77" i="2"/>
  <c r="Q78" i="2"/>
  <c r="Q73" i="2"/>
  <c r="Q74" i="2"/>
  <c r="Q76" i="2"/>
  <c r="Q72" i="2"/>
  <c r="Q70" i="2"/>
  <c r="Q69" i="2"/>
  <c r="Q65" i="2"/>
  <c r="Q66" i="2"/>
  <c r="Q67" i="2"/>
  <c r="Q64" i="2"/>
  <c r="Q55" i="2"/>
  <c r="Q56" i="2"/>
  <c r="Q57" i="2"/>
  <c r="Q58" i="2"/>
  <c r="Q59" i="2"/>
  <c r="Q60" i="2"/>
  <c r="Q61" i="2"/>
  <c r="Q62" i="2"/>
  <c r="Q54" i="2"/>
  <c r="Q47" i="2"/>
  <c r="Q48" i="2"/>
  <c r="Q49" i="2"/>
  <c r="Q50" i="2"/>
  <c r="Q51" i="2"/>
  <c r="Q52" i="2"/>
  <c r="Q46" i="2"/>
  <c r="Q40" i="2"/>
  <c r="Q39" i="2"/>
  <c r="Q41" i="2"/>
  <c r="Q42" i="2"/>
  <c r="Q43" i="2"/>
  <c r="Q44" i="2"/>
  <c r="Q29" i="2"/>
  <c r="Q30" i="2"/>
  <c r="Q31" i="2"/>
  <c r="Q32" i="2"/>
  <c r="Q33" i="2"/>
  <c r="Q34" i="2"/>
  <c r="Q35" i="2"/>
  <c r="Q36" i="2"/>
  <c r="Q28" i="2"/>
  <c r="Q38" i="2"/>
  <c r="D11" i="2" l="1"/>
  <c r="D22" i="2"/>
  <c r="C25" i="2" l="1"/>
  <c r="C18" i="2"/>
  <c r="J17" i="2" l="1"/>
  <c r="H17" i="2"/>
  <c r="Q26" i="2" l="1"/>
  <c r="Q25" i="2"/>
  <c r="Q24" i="2"/>
  <c r="Q23" i="2"/>
  <c r="Q22" i="2"/>
  <c r="Q21" i="2"/>
  <c r="Q20" i="2"/>
  <c r="Q19" i="2"/>
  <c r="Q18" i="2"/>
  <c r="Q16" i="2"/>
  <c r="Q13" i="2"/>
  <c r="Q14" i="2"/>
  <c r="Q15" i="2"/>
  <c r="Q12" i="2"/>
  <c r="P17" i="2" l="1"/>
  <c r="N53" i="2" l="1"/>
  <c r="O53" i="2"/>
  <c r="P53" i="2"/>
  <c r="O27" i="2"/>
  <c r="P27" i="2"/>
  <c r="O17" i="2"/>
  <c r="P11" i="2"/>
  <c r="P10" i="2" l="1"/>
  <c r="O11" i="2"/>
  <c r="O10" i="2" s="1"/>
  <c r="N27" i="2" l="1"/>
  <c r="N17" i="2"/>
  <c r="K17" i="2" l="1"/>
  <c r="M53" i="2" l="1"/>
  <c r="M45" i="2"/>
  <c r="M37" i="2"/>
  <c r="M27" i="2"/>
  <c r="M17" i="2"/>
  <c r="M11" i="2"/>
  <c r="L53" i="2" l="1"/>
  <c r="L45" i="2"/>
  <c r="L37" i="2"/>
  <c r="L27" i="2"/>
  <c r="L17" i="2"/>
  <c r="L11" i="2"/>
  <c r="C11" i="2" l="1"/>
  <c r="C17" i="2"/>
  <c r="C37" i="2"/>
  <c r="C47" i="2"/>
  <c r="D53" i="2"/>
  <c r="D47" i="2"/>
  <c r="D37" i="2"/>
  <c r="D17" i="2"/>
  <c r="D10" i="2" l="1"/>
  <c r="L84" i="2"/>
  <c r="M84" i="2"/>
  <c r="O84" i="2"/>
  <c r="P84" i="2"/>
  <c r="N11" i="2"/>
  <c r="N84" i="2" s="1"/>
  <c r="K53" i="2"/>
  <c r="J53" i="2"/>
  <c r="I53" i="2"/>
  <c r="H53" i="2"/>
  <c r="G53" i="2"/>
  <c r="F53" i="2"/>
  <c r="Q53" i="2" s="1"/>
  <c r="K45" i="2"/>
  <c r="J45" i="2"/>
  <c r="I45" i="2"/>
  <c r="H45" i="2"/>
  <c r="G45" i="2"/>
  <c r="F45" i="2"/>
  <c r="E45" i="2"/>
  <c r="K37" i="2"/>
  <c r="J37" i="2"/>
  <c r="I37" i="2"/>
  <c r="H37" i="2"/>
  <c r="G37" i="2"/>
  <c r="F37" i="2"/>
  <c r="K27" i="2"/>
  <c r="J27" i="2"/>
  <c r="I27" i="2"/>
  <c r="H27" i="2"/>
  <c r="I17" i="2"/>
  <c r="G17" i="2"/>
  <c r="K11" i="2"/>
  <c r="J11" i="2"/>
  <c r="I11" i="2"/>
  <c r="H11" i="2"/>
  <c r="G11" i="2"/>
  <c r="Q37" i="2" l="1"/>
  <c r="J10" i="2"/>
  <c r="K84" i="2"/>
  <c r="G84" i="2"/>
  <c r="Q27" i="2"/>
  <c r="I10" i="2"/>
  <c r="Q11" i="2"/>
  <c r="F10" i="2"/>
  <c r="F84" i="2"/>
  <c r="H10" i="2"/>
  <c r="J84" i="2"/>
  <c r="K10" i="2"/>
  <c r="I84" i="2"/>
  <c r="G10" i="2"/>
  <c r="E10" i="2"/>
  <c r="H84" i="2"/>
  <c r="N10" i="2"/>
  <c r="M10" i="2"/>
  <c r="L10" i="2"/>
  <c r="E84" i="2" l="1"/>
  <c r="Q17" i="2"/>
  <c r="Q10" i="2"/>
  <c r="C53" i="2"/>
  <c r="D84" i="2" l="1"/>
  <c r="C10" i="2"/>
  <c r="D46" i="2"/>
  <c r="Q82" i="2"/>
  <c r="Q84" i="2"/>
  <c r="C46" i="2"/>
</calcChain>
</file>

<file path=xl/sharedStrings.xml><?xml version="1.0" encoding="utf-8"?>
<sst xmlns="http://schemas.openxmlformats.org/spreadsheetml/2006/main" count="115" uniqueCount="115">
  <si>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</si>
  <si>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</si>
  <si>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</si>
  <si>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</si>
  <si>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</si>
  <si>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</si>
  <si>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</si>
  <si>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</si>
  <si>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</si>
  <si>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</si>
  <si>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</si>
  <si>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</si>
  <si>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</si>
  <si>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</si>
  <si>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</si>
  <si>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</si>
  <si>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</si>
  <si>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</si>
  <si>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</si>
  <si>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</si>
  <si>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</si>
  <si>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</si>
  <si>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</si>
  <si>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</si>
  <si>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</si>
  <si>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</si>
  <si>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</si>
  <si>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</si>
  <si>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</si>
  <si>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</si>
  <si>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</si>
  <si>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</si>
  <si>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</si>
  <si>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</si>
  <si>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</si>
  <si>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</si>
  <si>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</si>
  <si>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</si>
  <si>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</si>
  <si>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</si>
  <si>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</si>
  <si>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</si>
  <si>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</si>
  <si>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</si>
  <si>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</si>
  <si>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</si>
  <si>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</si>
  <si>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</si>
  <si>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</si>
  <si>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</si>
  <si>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</si>
  <si>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</si>
  <si>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</si>
  <si>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</si>
  <si>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</si>
  <si>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</si>
  <si>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</si>
  <si>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</si>
  <si>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</si>
  <si>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</si>
  <si>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</si>
  <si>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</si>
  <si>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</si>
  <si>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</si>
  <si>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</si>
  <si>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</si>
  <si>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</si>
  <si>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</si>
  <si>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</si>
  <si>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</si>
  <si>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</si>
  <si>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</si>
  <si>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</si>
  <si>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</si>
  <si>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</si>
  <si>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</si>
  <si>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</si>
  <si>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</si>
  <si>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</si>
  <si>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</si>
  <si>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</si>
  <si>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</si>
  <si>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</si>
  <si>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</si>
  <si>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</si>
  <si>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</si>
  <si>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</si>
  <si>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</si>
  <si>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</si>
  <si>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</si>
  <si>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</si>
  <si>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</si>
  <si>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ECONOMÌA PLANIFICACIÓN Y DESARROLLO (MEPyD)</t>
  </si>
  <si>
    <t>INSTITUTO GEOGRÁFICO NACIONAL "JOSÉ JOAQUÌN HUNGRÌA MORELL"</t>
  </si>
  <si>
    <t>Ejecución de Gastos  y Aplicaciones Financieras</t>
  </si>
  <si>
    <t>Valores en RD$</t>
  </si>
  <si>
    <t>Fuente: SIGEF</t>
  </si>
  <si>
    <t>AÑO 2022</t>
  </si>
  <si>
    <t>Revisado por:</t>
  </si>
  <si>
    <t>Brenda Matos</t>
  </si>
  <si>
    <t>Encargada de Contabilidad</t>
  </si>
  <si>
    <t>Aprobado por:</t>
  </si>
  <si>
    <t>María Lajara</t>
  </si>
  <si>
    <t xml:space="preserve"> Encargada Adminsitrativa-Financiera</t>
  </si>
  <si>
    <t>4. Gasto devengado.</t>
  </si>
  <si>
    <t>5. Se presenta el gasto por mes; cada mes se debe actualizar el gasto devengado de los meses anteriores.</t>
  </si>
  <si>
    <t>6. Se presenta la clasificación objeta! del gasto al nivel de cuenta.</t>
  </si>
  <si>
    <t>7. Fecha de imputación: último día del mes analizado.</t>
  </si>
  <si>
    <t>8. Fecha de registro: el dia 10 del mes siguiente al mes analizado.</t>
  </si>
  <si>
    <t>9.Fuente Reporte IGP02-SIGEF.</t>
  </si>
  <si>
    <r>
      <t>1. Presupuesto aprobado:</t>
    </r>
    <r>
      <rPr>
        <sz val="12"/>
        <color rgb="FF000000"/>
        <rFont val="Times New Roman"/>
        <family val="1"/>
      </rPr>
      <t xml:space="preserve"> Se refiere al presupuesto aprobado en la Ley de Presupuesto General del Estado.</t>
    </r>
  </si>
  <si>
    <r>
      <t>2. Presupuesto modificado:</t>
    </r>
    <r>
      <rPr>
        <sz val="12"/>
        <color rgb="FF000000"/>
        <rFont val="Times New Roman"/>
        <family val="1"/>
      </rPr>
      <t xml:space="preserve">  Se refiere al presupuesto aprobado en caso de que el Congreso Nacional apruebe un presupuesto complementario. </t>
    </r>
  </si>
  <si>
    <r>
      <t>3. Total devengado:</t>
    </r>
    <r>
      <rPr>
        <sz val="12"/>
        <color rgb="FF000000"/>
        <rFont val="Times New Roman"/>
        <family val="1"/>
      </rPr>
      <t>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</si>
  <si>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Fecha de registro: hasta el  31  de marzo 2022.</t>
  </si>
  <si>
    <t>Fecha de imputación: hasta el 31 de marzo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</si>
</sst>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Times New Roman"/>
      <family val="1"/>
    </font>
    <font>
      <b/>
      <i/>
      <sz val="48"/>
      <color theme="1"/>
      <name val="Times New Roman"/>
      <family val="1"/>
    </font>
    <font>
      <i/>
      <sz val="48"/>
      <color theme="1"/>
      <name val="Times New Roman"/>
      <family val="1"/>
    </font>
    <font>
      <b/>
      <i/>
      <sz val="12"/>
      <color theme="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b/>
      <i/>
      <sz val="26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Border="1" applyAlignment="1"/>
    <xf numFmtId="0" fontId="2" fillId="0" borderId="0" xfId="0" applyFont="1" applyBorder="1"/>
    <xf numFmtId="0" fontId="4" fillId="0" borderId="0" xfId="0" applyFont="1" applyBorder="1"/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43" fontId="8" fillId="0" borderId="0" xfId="1" applyFont="1" applyAlignment="1">
      <alignment vertical="center" wrapText="1"/>
    </xf>
    <xf numFmtId="43" fontId="8" fillId="0" borderId="0" xfId="1" applyFont="1" applyFill="1" applyAlignment="1">
      <alignment vertical="center" wrapText="1"/>
    </xf>
    <xf numFmtId="43" fontId="7" fillId="0" borderId="0" xfId="1" applyFont="1" applyAlignment="1">
      <alignment vertical="center" wrapText="1"/>
    </xf>
    <xf numFmtId="43" fontId="7" fillId="2" borderId="0" xfId="1" applyFont="1" applyFill="1" applyAlignment="1">
      <alignment vertical="center" wrapText="1"/>
    </xf>
    <xf numFmtId="0" fontId="7" fillId="0" borderId="0" xfId="0" applyFont="1"/>
    <xf numFmtId="0" fontId="10" fillId="4" borderId="0" xfId="0" applyFont="1" applyFill="1" applyBorder="1" applyAlignment="1">
      <alignment vertical="center"/>
    </xf>
    <xf numFmtId="164" fontId="5" fillId="4" borderId="0" xfId="0" applyNumberFormat="1" applyFont="1" applyFill="1" applyBorder="1"/>
    <xf numFmtId="0" fontId="7" fillId="2" borderId="0" xfId="0" applyFont="1" applyFill="1"/>
    <xf numFmtId="165" fontId="9" fillId="2" borderId="0" xfId="0" applyNumberFormat="1" applyFont="1" applyFill="1" applyAlignment="1">
      <alignment vertical="center" wrapText="1"/>
    </xf>
    <xf numFmtId="43" fontId="7" fillId="0" borderId="1" xfId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65" fontId="8" fillId="2" borderId="0" xfId="0" applyNumberFormat="1" applyFont="1" applyFill="1" applyBorder="1" applyAlignment="1">
      <alignment vertical="center" wrapText="1"/>
    </xf>
    <xf numFmtId="0" fontId="8" fillId="0" borderId="0" xfId="0" applyFont="1" applyBorder="1"/>
    <xf numFmtId="43" fontId="7" fillId="2" borderId="1" xfId="1" applyFont="1" applyFill="1" applyBorder="1" applyAlignment="1">
      <alignment horizontal="left" vertical="center" wrapText="1"/>
    </xf>
    <xf numFmtId="43" fontId="7" fillId="3" borderId="0" xfId="1" applyFont="1" applyFill="1"/>
    <xf numFmtId="43" fontId="8" fillId="0" borderId="0" xfId="1" applyFont="1"/>
    <xf numFmtId="43" fontId="7" fillId="3" borderId="4" xfId="1" applyFont="1" applyFill="1" applyBorder="1"/>
    <xf numFmtId="43" fontId="8" fillId="0" borderId="0" xfId="1" applyFont="1" applyAlignment="1">
      <alignment horizontal="left" vertical="center" wrapText="1"/>
    </xf>
    <xf numFmtId="43" fontId="8" fillId="2" borderId="0" xfId="1" applyFont="1" applyFill="1" applyBorder="1" applyAlignment="1">
      <alignment vertical="center" wrapText="1"/>
    </xf>
    <xf numFmtId="43" fontId="12" fillId="0" borderId="0" xfId="0" applyNumberFormat="1" applyFont="1" applyBorder="1" applyAlignment="1">
      <alignment vertical="top" wrapText="1" readingOrder="1"/>
    </xf>
    <xf numFmtId="0" fontId="12" fillId="0" borderId="3" xfId="0" applyFont="1" applyBorder="1" applyAlignment="1">
      <alignment vertical="top" wrapText="1" readingOrder="1"/>
    </xf>
    <xf numFmtId="0" fontId="12" fillId="0" borderId="0" xfId="0" applyFont="1" applyBorder="1" applyAlignment="1">
      <alignment vertical="top" wrapText="1" readingOrder="1"/>
    </xf>
    <xf numFmtId="43" fontId="12" fillId="0" borderId="0" xfId="1" applyFont="1" applyBorder="1" applyAlignment="1">
      <alignment vertical="top" wrapText="1" readingOrder="1"/>
    </xf>
    <xf numFmtId="0" fontId="13" fillId="0" borderId="0" xfId="0" applyFont="1" applyAlignment="1">
      <alignment horizontal="left" vertical="center"/>
    </xf>
    <xf numFmtId="43" fontId="7" fillId="6" borderId="0" xfId="1" applyFont="1" applyFill="1" applyAlignment="1">
      <alignment vertical="center" wrapText="1"/>
    </xf>
    <xf numFmtId="43" fontId="7" fillId="6" borderId="0" xfId="1" applyFont="1" applyFill="1"/>
    <xf numFmtId="43" fontId="7" fillId="6" borderId="4" xfId="1" applyFont="1" applyFill="1" applyBorder="1"/>
    <xf numFmtId="0" fontId="7" fillId="5" borderId="2" xfId="0" applyFont="1" applyFill="1" applyBorder="1" applyAlignment="1">
      <alignment vertical="center"/>
    </xf>
    <xf numFmtId="43" fontId="7" fillId="5" borderId="0" xfId="1" applyFont="1" applyFill="1" applyBorder="1"/>
    <xf numFmtId="0" fontId="7" fillId="0" borderId="0" xfId="0" applyFont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43" fontId="7" fillId="5" borderId="7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120280</xdr:colOff>
      <xdr:row>1</xdr:row>
      <xdr:rowOff>123825</xdr:rowOff>
    </xdr:from>
    <xdr:to>
      <xdr:col>1</xdr:col>
      <xdr:colOff>5716712</xdr:colOff>
      <xdr:row>5</xdr:row>
      <xdr:rowOff>238125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280" y="901700"/>
          <a:ext cx="5596432" cy="208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149226</xdr:colOff>
      <xdr:row>0</xdr:row>
      <xdr:rowOff>701675</xdr:rowOff>
    </xdr:from>
    <xdr:to>
      <xdr:col>12</xdr:col>
      <xdr:colOff>1998033</xdr:colOff>
      <xdr:row>3</xdr:row>
      <xdr:rowOff>523875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67226" y="701675"/>
          <a:ext cx="4150682" cy="215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A1:Q108"/>
  <sheetViews>
    <sheetView showGridLines="0" tabSelected="1" topLeftCell="A80" zoomScale="60" zoomScaleNormal="60" workbookViewId="0">
      <selection activeCell="E100" sqref="E100"/>
    </sheetView>
  </sheetViews>
  <sheetFormatPr baseColWidth="10" defaultColWidth="11.42578125" defaultRowHeight="61.5" x14ac:dyDescent="0.85"/>
  <cols>
    <col min="1" max="1" width="11.42578125" style="1"/>
    <col min="2" max="2" width="116.42578125" style="1" customWidth="1"/>
    <col min="3" max="4" width="35.42578125" style="1" customWidth="1"/>
    <col min="5" max="16" width="29.85546875" style="1" customWidth="1"/>
    <col min="17" max="17" width="34.42578125" style="1" customWidth="1"/>
    <col min="18" max="16384" width="11.42578125" style="1"/>
  </cols>
  <sheetData>
    <row r="1" spans="2:17" ht="39" customHeight="1" x14ac:dyDescent="0.85"/>
    <row r="2" spans="2:17" ht="39" customHeight="1" x14ac:dyDescent="0.85">
      <c r="B2" s="48" t="s">
        <v>92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2:17" ht="39" customHeight="1" x14ac:dyDescent="0.85">
      <c r="B3" s="48" t="s">
        <v>93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7" ht="39" customHeight="1" x14ac:dyDescent="0.85">
      <c r="B4" s="48" t="s">
        <v>97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52"/>
      <c r="Q4" s="52"/>
    </row>
    <row r="5" spans="2:17" ht="39" customHeight="1" x14ac:dyDescent="0.85">
      <c r="B5" s="48" t="s">
        <v>94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52"/>
      <c r="Q5" s="52"/>
    </row>
    <row r="6" spans="2:17" ht="39" customHeight="1" x14ac:dyDescent="0.85">
      <c r="B6" s="48" t="s">
        <v>95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52"/>
      <c r="Q6" s="52"/>
    </row>
    <row r="7" spans="2:17" s="6" customFormat="1" ht="15.75" customHeight="1" x14ac:dyDescent="0.25">
      <c r="B7" s="35"/>
      <c r="C7" s="36"/>
      <c r="D7" s="37"/>
      <c r="E7" s="34"/>
      <c r="F7" s="34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2:17" s="44" customFormat="1" ht="53.45" customHeight="1" x14ac:dyDescent="0.25">
      <c r="B8" s="50" t="s">
        <v>66</v>
      </c>
      <c r="C8" s="51" t="s">
        <v>91</v>
      </c>
      <c r="D8" s="51" t="s">
        <v>90</v>
      </c>
      <c r="E8" s="49" t="s">
        <v>89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2:17" s="46" customFormat="1" ht="27.75" customHeight="1" x14ac:dyDescent="0.25">
      <c r="B9" s="50"/>
      <c r="C9" s="51"/>
      <c r="D9" s="51"/>
      <c r="E9" s="45" t="s">
        <v>77</v>
      </c>
      <c r="F9" s="45" t="s">
        <v>78</v>
      </c>
      <c r="G9" s="45" t="s">
        <v>79</v>
      </c>
      <c r="H9" s="45" t="s">
        <v>80</v>
      </c>
      <c r="I9" s="45" t="s">
        <v>81</v>
      </c>
      <c r="J9" s="45" t="s">
        <v>82</v>
      </c>
      <c r="K9" s="45" t="s">
        <v>83</v>
      </c>
      <c r="L9" s="45" t="s">
        <v>84</v>
      </c>
      <c r="M9" s="45" t="s">
        <v>85</v>
      </c>
      <c r="N9" s="45" t="s">
        <v>86</v>
      </c>
      <c r="O9" s="45" t="s">
        <v>87</v>
      </c>
      <c r="P9" s="45" t="s">
        <v>88</v>
      </c>
      <c r="Q9" s="45" t="s">
        <v>76</v>
      </c>
    </row>
    <row r="10" spans="2:17" s="6" customFormat="1" ht="27.75" customHeight="1" x14ac:dyDescent="0.25">
      <c r="B10" s="5" t="s">
        <v>0</v>
      </c>
      <c r="C10" s="18">
        <f>+C11+C17+C27+C37+C53</f>
        <v>70594062</v>
      </c>
      <c r="D10" s="18">
        <f>+D11+D17+D27+D37+D53</f>
        <v>86075298.75</v>
      </c>
      <c r="E10" s="28">
        <f>E11+E17+E27+E37</f>
        <v>4469540.96</v>
      </c>
      <c r="F10" s="28">
        <f>F11+F17+F27+F37+F45+F78</f>
        <v>5230265.45</v>
      </c>
      <c r="G10" s="28">
        <f>G11+G17+G27+G37+G45+G78+G53</f>
        <v>5028076.5</v>
      </c>
      <c r="H10" s="28">
        <f>H11+H17+H27+H37+H45+H78+H53</f>
        <v>0</v>
      </c>
      <c r="I10" s="28">
        <f t="shared" ref="I10:J10" si="0">I11+I17+I27+I37+I45+I78+I53</f>
        <v>0</v>
      </c>
      <c r="J10" s="28">
        <f t="shared" si="0"/>
        <v>0</v>
      </c>
      <c r="K10" s="28">
        <f>K11+K17+K27+K37+K45+K78+K53</f>
        <v>0</v>
      </c>
      <c r="L10" s="28">
        <f t="shared" ref="L10:N10" si="1">L11+L17+L27+L37+L45+L78+L53</f>
        <v>0</v>
      </c>
      <c r="M10" s="28">
        <f t="shared" si="1"/>
        <v>0</v>
      </c>
      <c r="N10" s="28">
        <f t="shared" si="1"/>
        <v>0</v>
      </c>
      <c r="O10" s="28">
        <f>O11+O17+O27+O37+O45+O78+O53</f>
        <v>0</v>
      </c>
      <c r="P10" s="28">
        <f>P11+P17+P27+P37+P45+P53</f>
        <v>0</v>
      </c>
      <c r="Q10" s="18">
        <f>SUM(E10:P10)</f>
        <v>14727882.91</v>
      </c>
    </row>
    <row r="11" spans="2:17" s="6" customFormat="1" ht="27.75" customHeight="1" x14ac:dyDescent="0.25">
      <c r="B11" s="7" t="s">
        <v>1</v>
      </c>
      <c r="C11" s="39">
        <f>+C12+C13+C16+C15+C14</f>
        <v>59343525</v>
      </c>
      <c r="D11" s="39">
        <f>+D12+D13+D16+D15+D14</f>
        <v>67238525</v>
      </c>
      <c r="E11" s="40">
        <f>+E12+E16+E13+E14+E15</f>
        <v>4130983.99</v>
      </c>
      <c r="F11" s="40">
        <f>+F12+F16+F13+F14+F15</f>
        <v>4311067.43</v>
      </c>
      <c r="G11" s="40">
        <f t="shared" ref="G11:P11" si="2">+G12+G16+G13+G14+G15</f>
        <v>4250958.79</v>
      </c>
      <c r="H11" s="40">
        <f t="shared" si="2"/>
        <v>0</v>
      </c>
      <c r="I11" s="40">
        <f t="shared" si="2"/>
        <v>0</v>
      </c>
      <c r="J11" s="40">
        <f t="shared" si="2"/>
        <v>0</v>
      </c>
      <c r="K11" s="40">
        <f t="shared" si="2"/>
        <v>0</v>
      </c>
      <c r="L11" s="40">
        <f t="shared" si="2"/>
        <v>0</v>
      </c>
      <c r="M11" s="40">
        <f t="shared" si="2"/>
        <v>0</v>
      </c>
      <c r="N11" s="40">
        <f t="shared" si="2"/>
        <v>0</v>
      </c>
      <c r="O11" s="40">
        <f t="shared" si="2"/>
        <v>0</v>
      </c>
      <c r="P11" s="40">
        <f t="shared" si="2"/>
        <v>0</v>
      </c>
      <c r="Q11" s="40">
        <f>SUM(E11:P11)</f>
        <v>12693010.210000001</v>
      </c>
    </row>
    <row r="12" spans="2:17" s="6" customFormat="1" ht="27.75" customHeight="1" x14ac:dyDescent="0.25">
      <c r="B12" s="8" t="s">
        <v>2</v>
      </c>
      <c r="C12" s="9">
        <v>51662000</v>
      </c>
      <c r="D12" s="9">
        <v>51662000</v>
      </c>
      <c r="E12" s="9">
        <v>3597000</v>
      </c>
      <c r="F12" s="9">
        <v>3755000</v>
      </c>
      <c r="G12" s="9">
        <v>3702922.01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30">
        <f>SUM(E12:P12)</f>
        <v>11054922.01</v>
      </c>
    </row>
    <row r="13" spans="2:17" s="6" customFormat="1" ht="27.75" customHeight="1" x14ac:dyDescent="0.25">
      <c r="B13" s="8" t="s">
        <v>3</v>
      </c>
      <c r="C13" s="9">
        <v>547000</v>
      </c>
      <c r="D13" s="9">
        <v>8442000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30">
        <f t="shared" ref="Q13:Q15" si="3">SUM(E13:P13)</f>
        <v>0</v>
      </c>
    </row>
    <row r="14" spans="2:17" s="6" customFormat="1" ht="27.75" customHeight="1" x14ac:dyDescent="0.25">
      <c r="B14" s="8" t="s">
        <v>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30">
        <f t="shared" si="3"/>
        <v>0</v>
      </c>
    </row>
    <row r="15" spans="2:17" s="6" customFormat="1" ht="27.75" customHeight="1" x14ac:dyDescent="0.25">
      <c r="B15" s="8" t="s">
        <v>5</v>
      </c>
      <c r="C15" s="9">
        <v>45000</v>
      </c>
      <c r="D15" s="9">
        <v>45000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30">
        <f t="shared" si="3"/>
        <v>0</v>
      </c>
    </row>
    <row r="16" spans="2:17" s="6" customFormat="1" ht="27.75" customHeight="1" x14ac:dyDescent="0.25">
      <c r="B16" s="8" t="s">
        <v>6</v>
      </c>
      <c r="C16" s="9">
        <v>7089525</v>
      </c>
      <c r="D16" s="9">
        <v>7089525</v>
      </c>
      <c r="E16" s="9">
        <v>533983.99</v>
      </c>
      <c r="F16" s="9">
        <v>556067.43000000005</v>
      </c>
      <c r="G16" s="9">
        <v>548036.78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30">
        <f>SUM(E16:P16)</f>
        <v>1638088.2</v>
      </c>
    </row>
    <row r="17" spans="2:17" s="6" customFormat="1" ht="27.75" customHeight="1" x14ac:dyDescent="0.25">
      <c r="B17" s="7" t="s">
        <v>7</v>
      </c>
      <c r="C17" s="39">
        <f>C18+C19+C20+C21+C22+C23+C24+C25+C26</f>
        <v>7437037</v>
      </c>
      <c r="D17" s="39">
        <f>D18+D19+D20+D21+D22+D23+D24+D25+D26</f>
        <v>13737037</v>
      </c>
      <c r="E17" s="40">
        <f>SUM(E18:E26)</f>
        <v>338556.97</v>
      </c>
      <c r="F17" s="40">
        <f>SUM(F18:F26)</f>
        <v>463845.37</v>
      </c>
      <c r="G17" s="40">
        <f>SUM(G18:G26)</f>
        <v>459512.09</v>
      </c>
      <c r="H17" s="40">
        <f>+H18+H20+H22+H23+H24+H19+H21+H25+H26</f>
        <v>0</v>
      </c>
      <c r="I17" s="40">
        <f>+I18+I20+I22+I23+I24+I19+I21+I25</f>
        <v>0</v>
      </c>
      <c r="J17" s="40">
        <f>+J18+J19+J20+J21+J22+J23+J24+J25+J26</f>
        <v>0</v>
      </c>
      <c r="K17" s="40">
        <f>SUM(K18:K26)</f>
        <v>0</v>
      </c>
      <c r="L17" s="40">
        <f>+L18+L20+L22+L23+L24+L19+L21+L25</f>
        <v>0</v>
      </c>
      <c r="M17" s="40">
        <f>M19+M18+M20+M21+M22+M23+M24+M25+M26</f>
        <v>0</v>
      </c>
      <c r="N17" s="40">
        <f>N19+N18+N20+N21+N22+N23+N24+N25+N26</f>
        <v>0</v>
      </c>
      <c r="O17" s="40">
        <f>O19+O18+O20+O21+O22+O23+O24+O25+O26</f>
        <v>0</v>
      </c>
      <c r="P17" s="40">
        <f>P19+P18+P20+P21+P22+P23+P24+P25+P26</f>
        <v>0</v>
      </c>
      <c r="Q17" s="40">
        <f>SUM(E17:P17)</f>
        <v>1261914.43</v>
      </c>
    </row>
    <row r="18" spans="2:17" s="6" customFormat="1" ht="27.75" customHeight="1" x14ac:dyDescent="0.25">
      <c r="B18" s="8" t="s">
        <v>8</v>
      </c>
      <c r="C18" s="9">
        <f>432000+1070000</f>
        <v>1502000</v>
      </c>
      <c r="D18" s="9">
        <v>1502000</v>
      </c>
      <c r="E18" s="9">
        <v>67782.75</v>
      </c>
      <c r="F18" s="9">
        <v>63089.39</v>
      </c>
      <c r="G18" s="9">
        <v>111860.57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30">
        <f t="shared" ref="Q18:Q44" si="4">SUM(E18:P18)</f>
        <v>242732.71000000002</v>
      </c>
    </row>
    <row r="19" spans="2:17" s="6" customFormat="1" ht="27.75" customHeight="1" x14ac:dyDescent="0.25">
      <c r="B19" s="8" t="s">
        <v>9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30">
        <f t="shared" si="4"/>
        <v>0</v>
      </c>
    </row>
    <row r="20" spans="2:17" s="6" customFormat="1" ht="27.75" customHeight="1" x14ac:dyDescent="0.25">
      <c r="B20" s="8" t="s">
        <v>10</v>
      </c>
      <c r="C20" s="9">
        <v>901118</v>
      </c>
      <c r="D20" s="9">
        <v>901118</v>
      </c>
      <c r="E20" s="9">
        <v>0</v>
      </c>
      <c r="F20" s="9">
        <v>0</v>
      </c>
      <c r="G20" s="9">
        <v>4900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30">
        <f t="shared" si="4"/>
        <v>4900</v>
      </c>
    </row>
    <row r="21" spans="2:17" s="6" customFormat="1" ht="27.75" customHeight="1" x14ac:dyDescent="0.25">
      <c r="B21" s="8" t="s">
        <v>11</v>
      </c>
      <c r="C21" s="9">
        <v>179290</v>
      </c>
      <c r="D21" s="9">
        <v>179290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30">
        <f t="shared" si="4"/>
        <v>0</v>
      </c>
    </row>
    <row r="22" spans="2:17" s="6" customFormat="1" ht="27.75" customHeight="1" x14ac:dyDescent="0.25">
      <c r="B22" s="8" t="s">
        <v>12</v>
      </c>
      <c r="C22" s="9">
        <v>2755629</v>
      </c>
      <c r="D22" s="9">
        <f>2755629+6000000</f>
        <v>8755629</v>
      </c>
      <c r="E22" s="9">
        <v>172115.69</v>
      </c>
      <c r="F22" s="9">
        <v>206335.69</v>
      </c>
      <c r="G22" s="9">
        <v>189225.69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30">
        <f t="shared" si="4"/>
        <v>567677.07000000007</v>
      </c>
    </row>
    <row r="23" spans="2:17" s="6" customFormat="1" ht="27.75" customHeight="1" x14ac:dyDescent="0.25">
      <c r="B23" s="8" t="s">
        <v>13</v>
      </c>
      <c r="C23" s="9">
        <v>1486000</v>
      </c>
      <c r="D23" s="9">
        <v>1486000</v>
      </c>
      <c r="E23" s="9">
        <v>98658.53</v>
      </c>
      <c r="F23" s="9">
        <v>98658.53</v>
      </c>
      <c r="G23" s="9">
        <v>103395.45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30">
        <f t="shared" si="4"/>
        <v>300712.51</v>
      </c>
    </row>
    <row r="24" spans="2:17" s="6" customFormat="1" ht="27.75" customHeight="1" x14ac:dyDescent="0.25">
      <c r="B24" s="8" t="s">
        <v>14</v>
      </c>
      <c r="C24" s="10">
        <v>400000</v>
      </c>
      <c r="D24" s="9">
        <v>700000</v>
      </c>
      <c r="E24" s="9">
        <v>0</v>
      </c>
      <c r="F24" s="9">
        <v>84761.76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30">
        <f t="shared" si="4"/>
        <v>84761.76</v>
      </c>
    </row>
    <row r="25" spans="2:17" s="6" customFormat="1" ht="27.75" customHeight="1" x14ac:dyDescent="0.25">
      <c r="B25" s="8" t="s">
        <v>15</v>
      </c>
      <c r="C25" s="9">
        <f>133000+80000</f>
        <v>213000</v>
      </c>
      <c r="D25" s="9">
        <v>213000</v>
      </c>
      <c r="E25" s="9">
        <v>0</v>
      </c>
      <c r="F25" s="9">
        <v>11000</v>
      </c>
      <c r="G25" s="9">
        <v>50130.38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30">
        <f t="shared" si="4"/>
        <v>61130.38</v>
      </c>
    </row>
    <row r="26" spans="2:17" s="6" customFormat="1" ht="27.75" customHeight="1" x14ac:dyDescent="0.25">
      <c r="B26" s="8" t="s">
        <v>16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30">
        <f t="shared" si="4"/>
        <v>0</v>
      </c>
    </row>
    <row r="27" spans="2:17" s="6" customFormat="1" ht="27.75" customHeight="1" x14ac:dyDescent="0.25">
      <c r="B27" s="7" t="s">
        <v>17</v>
      </c>
      <c r="C27" s="31">
        <f>+C28+C29+C30+C31+C32+C33+C34+C36+C35</f>
        <v>2255000</v>
      </c>
      <c r="D27" s="31">
        <f>+D28+D29+D30+D31+D32+D33+D34+D36+D35</f>
        <v>3241236.75</v>
      </c>
      <c r="E27" s="31">
        <f>+E28+E29+E30+E31+E32+E33+E34+E36+E35</f>
        <v>0</v>
      </c>
      <c r="F27" s="31">
        <f>+F28+F29+F30+F31+F32+F33+F34+F36+F35</f>
        <v>455352.65</v>
      </c>
      <c r="G27" s="31">
        <f>+G28+G29+G30+G31+G32+G33+G34+G36+G35</f>
        <v>317605.62</v>
      </c>
      <c r="H27" s="31">
        <f>+H28+H29+H30+H31+H32+H33+H34+H36+K4</f>
        <v>0</v>
      </c>
      <c r="I27" s="31">
        <f>+I28+I29+I30+I31+I32+I33+I34+I36+L4</f>
        <v>0</v>
      </c>
      <c r="J27" s="31">
        <f t="shared" ref="J27:K27" si="5">+J28+J29+J30+J31+J32+J33+J34+J36+M4</f>
        <v>0</v>
      </c>
      <c r="K27" s="31">
        <f t="shared" si="5"/>
        <v>0</v>
      </c>
      <c r="L27" s="31">
        <f>L28+L36+L29+L31+L30+L32+L33+L34+L35</f>
        <v>0</v>
      </c>
      <c r="M27" s="31">
        <f>M28+M36+M29+M31+M30+M32+M33+M34+M35</f>
        <v>0</v>
      </c>
      <c r="N27" s="31">
        <f>N28+N36+N29+N31+N30+N32+N33+N34+N35</f>
        <v>0</v>
      </c>
      <c r="O27" s="31">
        <f t="shared" ref="O27:P27" si="6">O28+O36+O29+O31+O30+O32+O33+O34+O35</f>
        <v>0</v>
      </c>
      <c r="P27" s="31">
        <f t="shared" si="6"/>
        <v>0</v>
      </c>
      <c r="Q27" s="29">
        <f>SUM(E27:P27)</f>
        <v>772958.27</v>
      </c>
    </row>
    <row r="28" spans="2:17" s="6" customFormat="1" ht="27.75" customHeight="1" x14ac:dyDescent="0.25">
      <c r="B28" s="8" t="s">
        <v>18</v>
      </c>
      <c r="C28" s="9">
        <v>297000</v>
      </c>
      <c r="D28" s="9">
        <v>497000</v>
      </c>
      <c r="E28" s="9">
        <v>0</v>
      </c>
      <c r="F28" s="9">
        <v>3220</v>
      </c>
      <c r="G28" s="9">
        <v>21316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30">
        <f>SUM(E28:P28)</f>
        <v>24536</v>
      </c>
    </row>
    <row r="29" spans="2:17" s="6" customFormat="1" ht="27.75" customHeight="1" x14ac:dyDescent="0.25">
      <c r="B29" s="8" t="s">
        <v>19</v>
      </c>
      <c r="C29" s="9">
        <v>50000</v>
      </c>
      <c r="D29" s="9">
        <v>50000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30">
        <f t="shared" ref="Q29:Q36" si="7">SUM(E29:P29)</f>
        <v>0</v>
      </c>
    </row>
    <row r="30" spans="2:17" s="6" customFormat="1" ht="27.75" customHeight="1" x14ac:dyDescent="0.25">
      <c r="B30" s="8" t="s">
        <v>20</v>
      </c>
      <c r="C30" s="9">
        <v>8000</v>
      </c>
      <c r="D30" s="9">
        <v>494236.75</v>
      </c>
      <c r="E30" s="9">
        <v>0</v>
      </c>
      <c r="F30" s="9">
        <v>0</v>
      </c>
      <c r="G30" s="9">
        <v>17940.009999999998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30">
        <f t="shared" si="7"/>
        <v>17940.009999999998</v>
      </c>
    </row>
    <row r="31" spans="2:17" s="6" customFormat="1" ht="27.75" customHeight="1" x14ac:dyDescent="0.25">
      <c r="B31" s="8" t="s">
        <v>21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30">
        <f t="shared" si="7"/>
        <v>0</v>
      </c>
    </row>
    <row r="32" spans="2:17" s="6" customFormat="1" ht="27.75" customHeight="1" x14ac:dyDescent="0.25">
      <c r="B32" s="8" t="s">
        <v>22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30">
        <f t="shared" si="7"/>
        <v>0</v>
      </c>
    </row>
    <row r="33" spans="2:17" s="6" customFormat="1" ht="27.75" customHeight="1" x14ac:dyDescent="0.25">
      <c r="B33" s="8" t="s">
        <v>23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30">
        <f t="shared" si="7"/>
        <v>0</v>
      </c>
    </row>
    <row r="34" spans="2:17" s="6" customFormat="1" ht="27.75" customHeight="1" x14ac:dyDescent="0.25">
      <c r="B34" s="8" t="s">
        <v>24</v>
      </c>
      <c r="C34" s="9">
        <v>1600000</v>
      </c>
      <c r="D34" s="9">
        <v>1600000</v>
      </c>
      <c r="E34" s="9">
        <v>0</v>
      </c>
      <c r="F34" s="9">
        <v>400000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30">
        <f t="shared" si="7"/>
        <v>400000</v>
      </c>
    </row>
    <row r="35" spans="2:17" s="6" customFormat="1" ht="27.75" customHeight="1" x14ac:dyDescent="0.25">
      <c r="B35" s="8" t="s">
        <v>25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30">
        <f t="shared" si="7"/>
        <v>0</v>
      </c>
    </row>
    <row r="36" spans="2:17" s="6" customFormat="1" ht="27.75" customHeight="1" x14ac:dyDescent="0.25">
      <c r="B36" s="8" t="s">
        <v>26</v>
      </c>
      <c r="C36" s="9">
        <v>300000</v>
      </c>
      <c r="D36" s="9">
        <v>600000</v>
      </c>
      <c r="E36" s="9">
        <v>0</v>
      </c>
      <c r="F36" s="9">
        <v>52132.65</v>
      </c>
      <c r="G36" s="9">
        <v>278349.61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30">
        <f t="shared" si="7"/>
        <v>330482.26</v>
      </c>
    </row>
    <row r="37" spans="2:17" s="6" customFormat="1" ht="27.75" customHeight="1" x14ac:dyDescent="0.25">
      <c r="B37" s="7" t="s">
        <v>27</v>
      </c>
      <c r="C37" s="39">
        <f>C38+C39+C40+C41+C42+C43+C44</f>
        <v>300000</v>
      </c>
      <c r="D37" s="39">
        <f>D38+D39+D40+D41+D42+D43+D44</f>
        <v>300000</v>
      </c>
      <c r="E37" s="40">
        <f>+E38+E39+E40+E41+E42+E43+E44</f>
        <v>0</v>
      </c>
      <c r="F37" s="40">
        <f t="shared" ref="F37:G37" si="8">+F38+F39+F40+F41+F42+F43+F44</f>
        <v>0</v>
      </c>
      <c r="G37" s="40">
        <f t="shared" si="8"/>
        <v>0</v>
      </c>
      <c r="H37" s="40">
        <f>+H38+H39+H40+H41+H42+H43+H44</f>
        <v>0</v>
      </c>
      <c r="I37" s="40">
        <f>+I38+I39+I40+I41+I42+I43+I44</f>
        <v>0</v>
      </c>
      <c r="J37" s="40">
        <f t="shared" ref="J37:M37" si="9">+J38+J39+J40+J41+J42+J43+J44</f>
        <v>0</v>
      </c>
      <c r="K37" s="40">
        <f t="shared" si="9"/>
        <v>0</v>
      </c>
      <c r="L37" s="40">
        <f t="shared" si="9"/>
        <v>0</v>
      </c>
      <c r="M37" s="40">
        <f t="shared" si="9"/>
        <v>0</v>
      </c>
      <c r="N37" s="40">
        <v>0</v>
      </c>
      <c r="O37" s="40">
        <v>0</v>
      </c>
      <c r="P37" s="40">
        <v>0</v>
      </c>
      <c r="Q37" s="40">
        <f>SUM(E37:P37)</f>
        <v>0</v>
      </c>
    </row>
    <row r="38" spans="2:17" s="6" customFormat="1" ht="27.75" customHeight="1" x14ac:dyDescent="0.25">
      <c r="B38" s="8" t="s">
        <v>28</v>
      </c>
      <c r="C38" s="9">
        <v>300000</v>
      </c>
      <c r="D38" s="9">
        <v>300000</v>
      </c>
      <c r="E38" s="32">
        <v>0</v>
      </c>
      <c r="F38" s="9">
        <v>0</v>
      </c>
      <c r="G38" s="10">
        <v>0</v>
      </c>
      <c r="H38" s="30">
        <v>0</v>
      </c>
      <c r="I38" s="30">
        <v>0</v>
      </c>
      <c r="J38" s="30">
        <v>0</v>
      </c>
      <c r="K38" s="30">
        <v>0</v>
      </c>
      <c r="L38" s="30"/>
      <c r="M38" s="30"/>
      <c r="N38" s="32">
        <v>0</v>
      </c>
      <c r="O38" s="32">
        <v>0</v>
      </c>
      <c r="P38" s="32">
        <v>0</v>
      </c>
      <c r="Q38" s="30">
        <f t="shared" si="4"/>
        <v>0</v>
      </c>
    </row>
    <row r="39" spans="2:17" s="6" customFormat="1" ht="27.75" customHeight="1" x14ac:dyDescent="0.25">
      <c r="B39" s="8" t="s">
        <v>29</v>
      </c>
      <c r="C39" s="9">
        <v>0</v>
      </c>
      <c r="D39" s="9">
        <v>0</v>
      </c>
      <c r="E39" s="32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32">
        <v>0</v>
      </c>
      <c r="O39" s="32">
        <v>0</v>
      </c>
      <c r="P39" s="32">
        <v>0</v>
      </c>
      <c r="Q39" s="30">
        <f t="shared" si="4"/>
        <v>0</v>
      </c>
    </row>
    <row r="40" spans="2:17" s="6" customFormat="1" ht="27.75" customHeight="1" x14ac:dyDescent="0.25">
      <c r="B40" s="8" t="s">
        <v>30</v>
      </c>
      <c r="C40" s="9">
        <v>0</v>
      </c>
      <c r="D40" s="9">
        <v>0</v>
      </c>
      <c r="E40" s="32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32">
        <v>0</v>
      </c>
      <c r="O40" s="32">
        <v>0</v>
      </c>
      <c r="P40" s="32">
        <v>0</v>
      </c>
      <c r="Q40" s="30">
        <f>SUM(E40:P40)</f>
        <v>0</v>
      </c>
    </row>
    <row r="41" spans="2:17" s="6" customFormat="1" ht="27.75" customHeight="1" x14ac:dyDescent="0.25">
      <c r="B41" s="8" t="s">
        <v>31</v>
      </c>
      <c r="C41" s="9">
        <v>0</v>
      </c>
      <c r="D41" s="9">
        <v>0</v>
      </c>
      <c r="E41" s="32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32">
        <v>0</v>
      </c>
      <c r="O41" s="32">
        <v>0</v>
      </c>
      <c r="P41" s="32">
        <v>0</v>
      </c>
      <c r="Q41" s="30">
        <f t="shared" si="4"/>
        <v>0</v>
      </c>
    </row>
    <row r="42" spans="2:17" s="6" customFormat="1" ht="27.75" customHeight="1" x14ac:dyDescent="0.25">
      <c r="B42" s="8" t="s">
        <v>32</v>
      </c>
      <c r="C42" s="9">
        <v>0</v>
      </c>
      <c r="D42" s="9">
        <v>0</v>
      </c>
      <c r="E42" s="32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32">
        <v>0</v>
      </c>
      <c r="O42" s="32">
        <v>0</v>
      </c>
      <c r="P42" s="32">
        <v>0</v>
      </c>
      <c r="Q42" s="30">
        <f t="shared" si="4"/>
        <v>0</v>
      </c>
    </row>
    <row r="43" spans="2:17" s="6" customFormat="1" ht="27.75" customHeight="1" x14ac:dyDescent="0.25">
      <c r="B43" s="8" t="s">
        <v>33</v>
      </c>
      <c r="C43" s="9">
        <v>0</v>
      </c>
      <c r="D43" s="9">
        <v>0</v>
      </c>
      <c r="E43" s="32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32">
        <v>0</v>
      </c>
      <c r="O43" s="32">
        <v>0</v>
      </c>
      <c r="P43" s="32">
        <v>0</v>
      </c>
      <c r="Q43" s="30">
        <f t="shared" si="4"/>
        <v>0</v>
      </c>
    </row>
    <row r="44" spans="2:17" s="6" customFormat="1" ht="27.75" customHeight="1" x14ac:dyDescent="0.25">
      <c r="B44" s="8" t="s">
        <v>34</v>
      </c>
      <c r="C44" s="9">
        <v>0</v>
      </c>
      <c r="D44" s="9">
        <v>0</v>
      </c>
      <c r="E44" s="32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32">
        <v>0</v>
      </c>
      <c r="O44" s="32">
        <v>0</v>
      </c>
      <c r="P44" s="32">
        <v>0</v>
      </c>
      <c r="Q44" s="30">
        <f t="shared" si="4"/>
        <v>0</v>
      </c>
    </row>
    <row r="45" spans="2:17" s="6" customFormat="1" ht="27.75" customHeight="1" x14ac:dyDescent="0.25">
      <c r="B45" s="8" t="s">
        <v>35</v>
      </c>
      <c r="C45" s="41">
        <v>0</v>
      </c>
      <c r="D45" s="41">
        <v>0</v>
      </c>
      <c r="E45" s="41">
        <f>+E46+E47+E48+E49+E50+E51+E52</f>
        <v>0</v>
      </c>
      <c r="F45" s="41">
        <f t="shared" ref="F45:M45" si="10">+F46+F47+F48+F49+F50+F51+F52</f>
        <v>0</v>
      </c>
      <c r="G45" s="41">
        <f t="shared" si="10"/>
        <v>0</v>
      </c>
      <c r="H45" s="41">
        <f t="shared" si="10"/>
        <v>0</v>
      </c>
      <c r="I45" s="41">
        <f t="shared" si="10"/>
        <v>0</v>
      </c>
      <c r="J45" s="41">
        <f t="shared" si="10"/>
        <v>0</v>
      </c>
      <c r="K45" s="41">
        <f t="shared" si="10"/>
        <v>0</v>
      </c>
      <c r="L45" s="41">
        <f t="shared" si="10"/>
        <v>0</v>
      </c>
      <c r="M45" s="41">
        <f t="shared" si="10"/>
        <v>0</v>
      </c>
      <c r="N45" s="41">
        <v>0</v>
      </c>
      <c r="O45" s="41">
        <v>0</v>
      </c>
      <c r="P45" s="41">
        <v>0</v>
      </c>
      <c r="Q45" s="41">
        <v>0</v>
      </c>
    </row>
    <row r="46" spans="2:17" s="6" customFormat="1" ht="27.75" customHeight="1" x14ac:dyDescent="0.25">
      <c r="B46" s="7" t="s">
        <v>36</v>
      </c>
      <c r="C46" s="11">
        <f ca="1">C46+C47+C48+C49+C50+C51</f>
        <v>0</v>
      </c>
      <c r="D46" s="11">
        <f ca="1">D46+D47+D48+D49+D50+D51</f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30">
        <f>SUM(E46:P46)</f>
        <v>0</v>
      </c>
    </row>
    <row r="47" spans="2:17" s="6" customFormat="1" ht="27.75" customHeight="1" x14ac:dyDescent="0.25">
      <c r="B47" s="8" t="s">
        <v>37</v>
      </c>
      <c r="C47" s="9">
        <f>+C48+C49+C50+C51+C52</f>
        <v>0</v>
      </c>
      <c r="D47" s="9">
        <f>+D48+D49+D50+D51+D52</f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30">
        <f t="shared" ref="Q47:Q52" si="11">SUM(E47:P47)</f>
        <v>0</v>
      </c>
    </row>
    <row r="48" spans="2:17" s="6" customFormat="1" ht="27.75" customHeight="1" x14ac:dyDescent="0.25">
      <c r="B48" s="8" t="s">
        <v>38</v>
      </c>
      <c r="C48" s="9"/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30">
        <f t="shared" si="11"/>
        <v>0</v>
      </c>
    </row>
    <row r="49" spans="2:17" s="6" customFormat="1" ht="27.75" customHeight="1" x14ac:dyDescent="0.25">
      <c r="B49" s="8" t="s">
        <v>39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30">
        <f t="shared" si="11"/>
        <v>0</v>
      </c>
    </row>
    <row r="50" spans="2:17" s="6" customFormat="1" ht="27.75" customHeight="1" x14ac:dyDescent="0.25">
      <c r="B50" s="8" t="s">
        <v>40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30">
        <f t="shared" si="11"/>
        <v>0</v>
      </c>
    </row>
    <row r="51" spans="2:17" s="6" customFormat="1" ht="27.75" customHeight="1" x14ac:dyDescent="0.25">
      <c r="B51" s="8" t="s">
        <v>41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30">
        <f t="shared" si="11"/>
        <v>0</v>
      </c>
    </row>
    <row r="52" spans="2:17" s="6" customFormat="1" ht="27.75" customHeight="1" x14ac:dyDescent="0.25">
      <c r="B52" s="8" t="s">
        <v>42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30">
        <f t="shared" si="11"/>
        <v>0</v>
      </c>
    </row>
    <row r="53" spans="2:17" s="6" customFormat="1" ht="27.75" customHeight="1" x14ac:dyDescent="0.25">
      <c r="B53" s="7" t="s">
        <v>43</v>
      </c>
      <c r="C53" s="41">
        <f>+C54+C55+C58+C61+C56</f>
        <v>1258500</v>
      </c>
      <c r="D53" s="41">
        <f>+D54+D55+D58+D61+D56</f>
        <v>1558500</v>
      </c>
      <c r="E53" s="41">
        <v>0</v>
      </c>
      <c r="F53" s="41">
        <f>F54+F55+F56+F57+F58+F59+F60+F61+F62</f>
        <v>0</v>
      </c>
      <c r="G53" s="41">
        <f>G54+G55+G56+G57+G58+G59+G60+G61+G62</f>
        <v>0</v>
      </c>
      <c r="H53" s="41">
        <f>H54+H55+H56+H57+H58+H59+H60+H61+H62</f>
        <v>0</v>
      </c>
      <c r="I53" s="41">
        <f t="shared" ref="I53:P53" si="12">I54+I55+I56+I57+I58+I59+I60+I61+I62</f>
        <v>0</v>
      </c>
      <c r="J53" s="41">
        <f t="shared" si="12"/>
        <v>0</v>
      </c>
      <c r="K53" s="41">
        <f t="shared" si="12"/>
        <v>0</v>
      </c>
      <c r="L53" s="41">
        <f t="shared" si="12"/>
        <v>0</v>
      </c>
      <c r="M53" s="41">
        <f t="shared" si="12"/>
        <v>0</v>
      </c>
      <c r="N53" s="41">
        <f t="shared" si="12"/>
        <v>0</v>
      </c>
      <c r="O53" s="41">
        <f t="shared" si="12"/>
        <v>0</v>
      </c>
      <c r="P53" s="41">
        <f t="shared" si="12"/>
        <v>0</v>
      </c>
      <c r="Q53" s="41">
        <f>SUM(E53:P53)</f>
        <v>0</v>
      </c>
    </row>
    <row r="54" spans="2:17" s="6" customFormat="1" ht="27.75" customHeight="1" x14ac:dyDescent="0.25">
      <c r="B54" s="8" t="s">
        <v>44</v>
      </c>
      <c r="C54" s="9">
        <v>803500</v>
      </c>
      <c r="D54" s="9">
        <v>1103500</v>
      </c>
      <c r="E54" s="9">
        <v>0</v>
      </c>
      <c r="F54" s="9">
        <v>0</v>
      </c>
      <c r="G54" s="9">
        <v>0</v>
      </c>
      <c r="H54" s="9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9">
        <v>0</v>
      </c>
      <c r="O54" s="9">
        <v>0</v>
      </c>
      <c r="P54" s="9">
        <v>0</v>
      </c>
      <c r="Q54" s="30">
        <f>SUM(E54:P54)</f>
        <v>0</v>
      </c>
    </row>
    <row r="55" spans="2:17" s="6" customFormat="1" ht="27.75" customHeight="1" x14ac:dyDescent="0.25">
      <c r="B55" s="8" t="s">
        <v>45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30">
        <f t="shared" ref="Q55:Q62" si="13">SUM(E55:P55)</f>
        <v>0</v>
      </c>
    </row>
    <row r="56" spans="2:17" s="6" customFormat="1" ht="27.75" customHeight="1" x14ac:dyDescent="0.25">
      <c r="B56" s="8" t="s">
        <v>46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30">
        <f t="shared" si="13"/>
        <v>0</v>
      </c>
    </row>
    <row r="57" spans="2:17" s="6" customFormat="1" ht="27.75" customHeight="1" x14ac:dyDescent="0.25">
      <c r="B57" s="8" t="s">
        <v>47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30">
        <f t="shared" si="13"/>
        <v>0</v>
      </c>
    </row>
    <row r="58" spans="2:17" s="6" customFormat="1" ht="27.75" customHeight="1" x14ac:dyDescent="0.25">
      <c r="B58" s="8" t="s">
        <v>48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30">
        <f t="shared" si="13"/>
        <v>0</v>
      </c>
    </row>
    <row r="59" spans="2:17" s="6" customFormat="1" ht="27.75" customHeight="1" x14ac:dyDescent="0.25">
      <c r="B59" s="8" t="s">
        <v>49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30">
        <f t="shared" si="13"/>
        <v>0</v>
      </c>
    </row>
    <row r="60" spans="2:17" s="6" customFormat="1" ht="27.75" customHeight="1" x14ac:dyDescent="0.25">
      <c r="B60" s="8" t="s">
        <v>50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30">
        <f t="shared" si="13"/>
        <v>0</v>
      </c>
    </row>
    <row r="61" spans="2:17" s="6" customFormat="1" ht="27.75" customHeight="1" x14ac:dyDescent="0.25">
      <c r="B61" s="8" t="s">
        <v>51</v>
      </c>
      <c r="C61" s="9">
        <v>455000</v>
      </c>
      <c r="D61" s="9">
        <v>455000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30">
        <f t="shared" si="13"/>
        <v>0</v>
      </c>
    </row>
    <row r="62" spans="2:17" s="6" customFormat="1" ht="27.75" customHeight="1" x14ac:dyDescent="0.25">
      <c r="B62" s="8" t="s">
        <v>52</v>
      </c>
      <c r="C62" s="9">
        <v>0</v>
      </c>
      <c r="D62" s="9"/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30">
        <f t="shared" si="13"/>
        <v>0</v>
      </c>
    </row>
    <row r="63" spans="2:17" s="6" customFormat="1" ht="27.75" customHeight="1" x14ac:dyDescent="0.25">
      <c r="B63" s="7" t="s">
        <v>53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</row>
    <row r="64" spans="2:17" s="6" customFormat="1" ht="27.75" customHeight="1" x14ac:dyDescent="0.25">
      <c r="B64" s="8" t="s">
        <v>54</v>
      </c>
      <c r="C64" s="12">
        <v>0</v>
      </c>
      <c r="D64" s="12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30">
        <f>SUM(E64:P64)</f>
        <v>0</v>
      </c>
    </row>
    <row r="65" spans="1:17" s="6" customFormat="1" ht="27.75" customHeight="1" x14ac:dyDescent="0.25">
      <c r="B65" s="8" t="s">
        <v>55</v>
      </c>
      <c r="C65" s="12">
        <v>0</v>
      </c>
      <c r="D65" s="12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30">
        <f t="shared" ref="Q65:Q74" si="14">SUM(E65:P65)</f>
        <v>0</v>
      </c>
    </row>
    <row r="66" spans="1:17" s="6" customFormat="1" ht="27.75" customHeight="1" x14ac:dyDescent="0.25">
      <c r="B66" s="8" t="s">
        <v>56</v>
      </c>
      <c r="C66" s="12">
        <v>0</v>
      </c>
      <c r="D66" s="12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30">
        <f t="shared" si="14"/>
        <v>0</v>
      </c>
    </row>
    <row r="67" spans="1:17" s="6" customFormat="1" ht="27.75" customHeight="1" x14ac:dyDescent="0.25">
      <c r="A67" s="27"/>
      <c r="B67" s="47" t="s">
        <v>57</v>
      </c>
      <c r="C67" s="12">
        <v>0</v>
      </c>
      <c r="D67" s="12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30">
        <f t="shared" si="14"/>
        <v>0</v>
      </c>
    </row>
    <row r="68" spans="1:17" s="6" customFormat="1" ht="27.75" customHeight="1" x14ac:dyDescent="0.25">
      <c r="B68" s="7" t="s">
        <v>58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/>
      <c r="M68" s="41"/>
      <c r="N68" s="41"/>
      <c r="O68" s="41"/>
      <c r="P68" s="41"/>
      <c r="Q68" s="41"/>
    </row>
    <row r="69" spans="1:17" s="6" customFormat="1" ht="27.75" customHeight="1" x14ac:dyDescent="0.25">
      <c r="B69" s="8" t="s">
        <v>59</v>
      </c>
      <c r="C69" s="12">
        <v>0</v>
      </c>
      <c r="D69" s="12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30">
        <f t="shared" si="14"/>
        <v>0</v>
      </c>
    </row>
    <row r="70" spans="1:17" s="6" customFormat="1" ht="27.75" customHeight="1" x14ac:dyDescent="0.25">
      <c r="B70" s="8" t="s">
        <v>60</v>
      </c>
      <c r="C70" s="12">
        <v>0</v>
      </c>
      <c r="D70" s="12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30">
        <f t="shared" si="14"/>
        <v>0</v>
      </c>
    </row>
    <row r="71" spans="1:17" s="6" customFormat="1" ht="27.75" customHeight="1" x14ac:dyDescent="0.25">
      <c r="B71" s="7" t="s">
        <v>61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/>
      <c r="M71" s="41"/>
      <c r="N71" s="41"/>
      <c r="O71" s="41"/>
      <c r="P71" s="41"/>
      <c r="Q71" s="41"/>
    </row>
    <row r="72" spans="1:17" s="6" customFormat="1" ht="27.75" customHeight="1" x14ac:dyDescent="0.25">
      <c r="B72" s="8" t="s">
        <v>62</v>
      </c>
      <c r="C72" s="12">
        <v>0</v>
      </c>
      <c r="D72" s="12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30">
        <f t="shared" si="14"/>
        <v>0</v>
      </c>
    </row>
    <row r="73" spans="1:17" s="6" customFormat="1" ht="27.75" customHeight="1" x14ac:dyDescent="0.25">
      <c r="B73" s="8" t="s">
        <v>63</v>
      </c>
      <c r="C73" s="12">
        <v>0</v>
      </c>
      <c r="D73" s="12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30">
        <f t="shared" si="14"/>
        <v>0</v>
      </c>
    </row>
    <row r="74" spans="1:17" s="6" customFormat="1" ht="27.75" customHeight="1" x14ac:dyDescent="0.25">
      <c r="B74" s="8" t="s">
        <v>64</v>
      </c>
      <c r="C74" s="12">
        <v>0</v>
      </c>
      <c r="D74" s="12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30">
        <f t="shared" si="14"/>
        <v>0</v>
      </c>
    </row>
    <row r="75" spans="1:17" s="6" customFormat="1" ht="27.75" customHeight="1" x14ac:dyDescent="0.25">
      <c r="B75" s="5" t="s">
        <v>67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</row>
    <row r="76" spans="1:17" s="6" customFormat="1" ht="27.75" customHeight="1" x14ac:dyDescent="0.25">
      <c r="B76" s="7" t="s">
        <v>68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0">
        <f t="shared" ref="Q76:Q83" si="15">SUM(E76:P76)</f>
        <v>0</v>
      </c>
    </row>
    <row r="77" spans="1:17" s="6" customFormat="1" ht="27.75" customHeight="1" x14ac:dyDescent="0.25">
      <c r="B77" s="8" t="s">
        <v>69</v>
      </c>
      <c r="C77" s="33">
        <v>0</v>
      </c>
      <c r="D77" s="12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0">
        <f t="shared" si="15"/>
        <v>0</v>
      </c>
    </row>
    <row r="78" spans="1:17" s="6" customFormat="1" ht="27.75" customHeight="1" x14ac:dyDescent="0.25">
      <c r="B78" s="8" t="s">
        <v>70</v>
      </c>
      <c r="C78" s="33">
        <v>0</v>
      </c>
      <c r="D78" s="12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0">
        <f t="shared" si="15"/>
        <v>0</v>
      </c>
    </row>
    <row r="79" spans="1:17" s="6" customFormat="1" ht="27.75" customHeight="1" x14ac:dyDescent="0.25">
      <c r="B79" s="7" t="s">
        <v>71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f>SUM(E79:P79)</f>
        <v>0</v>
      </c>
    </row>
    <row r="80" spans="1:17" s="6" customFormat="1" ht="27.75" customHeight="1" x14ac:dyDescent="0.25">
      <c r="B80" s="8" t="s">
        <v>72</v>
      </c>
      <c r="C80" s="12">
        <v>0</v>
      </c>
      <c r="D80" s="12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30">
        <f t="shared" si="15"/>
        <v>0</v>
      </c>
    </row>
    <row r="81" spans="2:17" s="6" customFormat="1" ht="27.75" customHeight="1" x14ac:dyDescent="0.25">
      <c r="B81" s="8" t="s">
        <v>73</v>
      </c>
      <c r="C81" s="12">
        <v>0</v>
      </c>
      <c r="D81" s="12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30">
        <f t="shared" si="15"/>
        <v>0</v>
      </c>
    </row>
    <row r="82" spans="2:17" s="6" customFormat="1" ht="27.75" customHeight="1" x14ac:dyDescent="0.25">
      <c r="B82" s="7" t="s">
        <v>74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f ca="1">SUM(E82:Q82)</f>
        <v>0</v>
      </c>
    </row>
    <row r="83" spans="2:17" s="6" customFormat="1" ht="27.75" customHeight="1" x14ac:dyDescent="0.25">
      <c r="B83" s="8" t="s">
        <v>75</v>
      </c>
      <c r="C83" s="12">
        <v>0</v>
      </c>
      <c r="D83" s="12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30">
        <f t="shared" si="15"/>
        <v>0</v>
      </c>
    </row>
    <row r="84" spans="2:17" s="13" customFormat="1" ht="27.75" customHeight="1" x14ac:dyDescent="0.25">
      <c r="B84" s="42" t="s">
        <v>65</v>
      </c>
      <c r="C84" s="43">
        <f>+C11+C17+C27+C37+C53</f>
        <v>70594062</v>
      </c>
      <c r="D84" s="43">
        <f>+D11+D17+D27+D37+D53</f>
        <v>86075298.75</v>
      </c>
      <c r="E84" s="43">
        <f t="shared" ref="E84:P84" si="16">+E11+E17+E27+E37+E53</f>
        <v>4469540.96</v>
      </c>
      <c r="F84" s="43">
        <f t="shared" si="16"/>
        <v>5230265.45</v>
      </c>
      <c r="G84" s="43">
        <f t="shared" si="16"/>
        <v>5028076.5</v>
      </c>
      <c r="H84" s="43">
        <f t="shared" si="16"/>
        <v>0</v>
      </c>
      <c r="I84" s="43">
        <f t="shared" si="16"/>
        <v>0</v>
      </c>
      <c r="J84" s="43">
        <f t="shared" si="16"/>
        <v>0</v>
      </c>
      <c r="K84" s="43">
        <f t="shared" si="16"/>
        <v>0</v>
      </c>
      <c r="L84" s="43">
        <f t="shared" si="16"/>
        <v>0</v>
      </c>
      <c r="M84" s="43">
        <f t="shared" si="16"/>
        <v>0</v>
      </c>
      <c r="N84" s="43">
        <f t="shared" si="16"/>
        <v>0</v>
      </c>
      <c r="O84" s="43">
        <f t="shared" si="16"/>
        <v>0</v>
      </c>
      <c r="P84" s="43">
        <f t="shared" si="16"/>
        <v>0</v>
      </c>
      <c r="Q84" s="43">
        <f ca="1">+Q11+Q17+Q27+Q37+Q45+Q53+Q63+Q68+Q71+Q75+Q79+Q82</f>
        <v>9699806.4100000001</v>
      </c>
    </row>
    <row r="85" spans="2:17" s="16" customFormat="1" ht="27.75" customHeight="1" x14ac:dyDescent="0.25">
      <c r="B85" s="27" t="s">
        <v>96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s="16" customFormat="1" ht="27.75" customHeight="1" x14ac:dyDescent="0.25">
      <c r="B86" s="27" t="s">
        <v>113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s="16" customFormat="1" ht="27.75" customHeight="1" x14ac:dyDescent="0.25">
      <c r="B87" s="27" t="s">
        <v>114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s="16" customFormat="1" ht="27.75" customHeight="1" x14ac:dyDescent="0.25">
      <c r="B88" s="27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s="16" customFormat="1" ht="27.75" customHeight="1" x14ac:dyDescent="0.25">
      <c r="B89" s="38" t="s">
        <v>110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s="16" customFormat="1" ht="27.75" customHeight="1" x14ac:dyDescent="0.25">
      <c r="B90" s="38" t="s">
        <v>111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s="16" customFormat="1" ht="27.75" customHeight="1" x14ac:dyDescent="0.25">
      <c r="B91" s="38" t="s">
        <v>112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s="16" customFormat="1" ht="27.75" customHeight="1" x14ac:dyDescent="0.25">
      <c r="B92" s="6" t="s">
        <v>104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s="16" customFormat="1" ht="27.75" customHeight="1" x14ac:dyDescent="0.25">
      <c r="B93" s="6" t="s">
        <v>105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s="16" customFormat="1" ht="27.75" customHeight="1" x14ac:dyDescent="0.25">
      <c r="B94" s="6" t="s">
        <v>106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s="16" customFormat="1" ht="27.75" customHeight="1" x14ac:dyDescent="0.25">
      <c r="B95" s="6" t="s">
        <v>107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s="16" customFormat="1" ht="27.75" customHeight="1" x14ac:dyDescent="0.25">
      <c r="B96" s="6" t="s">
        <v>108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s="16" customFormat="1" ht="27.75" customHeight="1" x14ac:dyDescent="0.25">
      <c r="B97" s="6" t="s">
        <v>109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s="16" customFormat="1" ht="27.75" customHeight="1" x14ac:dyDescent="0.25">
      <c r="B98" s="1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s="6" customFormat="1" ht="27.75" customHeight="1" x14ac:dyDescent="0.25">
      <c r="D99" s="26"/>
      <c r="E99" s="26"/>
      <c r="F99" s="17"/>
      <c r="G99" s="17"/>
      <c r="H99" s="17"/>
      <c r="I99" s="17"/>
      <c r="J99" s="17"/>
    </row>
    <row r="100" spans="2:17" s="6" customFormat="1" ht="27.75" customHeight="1" x14ac:dyDescent="0.25">
      <c r="B100" s="22" t="s">
        <v>98</v>
      </c>
      <c r="D100" s="19"/>
      <c r="E100" s="27"/>
      <c r="G100" s="53" t="s">
        <v>101</v>
      </c>
      <c r="H100" s="53"/>
      <c r="I100" s="53"/>
    </row>
    <row r="101" spans="2:17" s="6" customFormat="1" ht="27.75" customHeight="1" x14ac:dyDescent="0.25">
      <c r="B101" s="24"/>
      <c r="D101" s="19"/>
      <c r="E101" s="27"/>
      <c r="G101" s="54"/>
      <c r="H101" s="54"/>
      <c r="I101" s="54"/>
    </row>
    <row r="102" spans="2:17" s="6" customFormat="1" ht="27.75" customHeight="1" x14ac:dyDescent="0.25">
      <c r="B102" s="23"/>
      <c r="D102" s="27"/>
      <c r="E102" s="27"/>
      <c r="G102" s="55"/>
      <c r="H102" s="55"/>
      <c r="I102" s="55"/>
    </row>
    <row r="103" spans="2:17" s="6" customFormat="1" ht="27.75" customHeight="1" x14ac:dyDescent="0.25">
      <c r="B103" s="20" t="s">
        <v>99</v>
      </c>
      <c r="D103" s="25"/>
      <c r="E103" s="25"/>
      <c r="G103" s="56" t="s">
        <v>102</v>
      </c>
      <c r="H103" s="56"/>
      <c r="I103" s="56"/>
    </row>
    <row r="104" spans="2:17" s="6" customFormat="1" ht="27.75" customHeight="1" x14ac:dyDescent="0.25">
      <c r="B104" s="22" t="s">
        <v>100</v>
      </c>
      <c r="D104" s="21"/>
      <c r="E104" s="27"/>
      <c r="G104" s="57" t="s">
        <v>103</v>
      </c>
      <c r="H104" s="57"/>
      <c r="I104" s="57"/>
    </row>
    <row r="105" spans="2:17" x14ac:dyDescent="0.85">
      <c r="G105" s="4"/>
      <c r="H105" s="4"/>
      <c r="I105" s="4"/>
    </row>
    <row r="106" spans="2:17" x14ac:dyDescent="0.85">
      <c r="G106" s="58"/>
      <c r="H106" s="58"/>
      <c r="I106" s="58"/>
    </row>
    <row r="107" spans="2:17" x14ac:dyDescent="0.85">
      <c r="G107" s="2"/>
      <c r="H107" s="2"/>
      <c r="I107" s="4"/>
    </row>
    <row r="108" spans="2:17" x14ac:dyDescent="0.85">
      <c r="G108" s="3"/>
      <c r="H108" s="3"/>
      <c r="I108" s="3"/>
    </row>
  </sheetData>
  <mergeCells count="17">
    <mergeCell ref="G100:I100"/>
    <mergeCell ref="G101:I102"/>
    <mergeCell ref="G103:I103"/>
    <mergeCell ref="G104:I104"/>
    <mergeCell ref="G106:I106"/>
    <mergeCell ref="B2:O2"/>
    <mergeCell ref="B3:O3"/>
    <mergeCell ref="B4:O4"/>
    <mergeCell ref="E8:Q8"/>
    <mergeCell ref="B8:B9"/>
    <mergeCell ref="C8:C9"/>
    <mergeCell ref="D8:D9"/>
    <mergeCell ref="P4:Q4"/>
    <mergeCell ref="B5:O5"/>
    <mergeCell ref="P5:Q5"/>
    <mergeCell ref="B6:O6"/>
    <mergeCell ref="P6:Q6"/>
  </mergeCells>
  <printOptions horizontalCentered="1"/>
  <pageMargins left="0" right="0" top="0.59055118110236227" bottom="0" header="0.31496062992125984" footer="0"/>
  <pageSetup paperSize="5" scale="30" fitToHeight="0" orientation="landscape" r:id="rId1"/>
  <rowBreaks count="1" manualBreakCount="1">
    <brk id="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Brenda Matos</cp:lastModifiedBy>
  <cp:lastPrinted>2022-04-04T17:54:00Z</cp:lastPrinted>
  <dcterms:created xsi:type="dcterms:W3CDTF">2021-07-29T18:58:50Z</dcterms:created>
  <dcterms:modified xsi:type="dcterms:W3CDTF">2022-04-04T17:54:04Z</dcterms:modified>
</cp:coreProperties>
</file>