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https://ignrd-my.sharepoint.com/personal/j_yens_ign_gob_do/Documents/IGN - Portal WEB/Portal Transparencia/2022/Septiembre/"/>
    </mc:Choice>
  </mc:AlternateContent>
  <xr:revisionPtr revIDLastSave="0" documentId="8_{2FCC1BA0-7565-43F1-B2A4-F2BC36094EA3}" xr6:coauthVersionLast="36" xr6:coauthVersionMax="36" xr10:uidLastSave="{00000000-0000-0000-0000-000000000000}"/>
  <bookViews>
    <workbookView xWindow="0" yWindow="0" windowWidth="20490" windowHeight="7545" activeTab="2" xr2:uid="{00000000-000D-0000-FFFF-FFFF00000000}"/>
  </bookViews>
  <sheets>
    <sheet name="Nomina Fijo" sheetId="5" r:id="rId1"/>
    <sheet name="Nomina Temporal  " sheetId="12" r:id="rId2"/>
    <sheet name="Nomina Periodo Probatorio " sheetId="13" r:id="rId3"/>
  </sheets>
  <definedNames>
    <definedName name="_xlnm.Print_Area" localSheetId="0">'Nomina Fijo'!$A$1:$O$63</definedName>
    <definedName name="_xlnm.Print_Area" localSheetId="2">'Nomina Periodo Probatorio '!$A$1:$O$29</definedName>
    <definedName name="_xlnm.Print_Area" localSheetId="1">'Nomina Temporal  '!$A$1:$O$39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5" l="1"/>
  <c r="K40" i="5"/>
  <c r="L40" i="5"/>
  <c r="M40" i="5"/>
  <c r="N40" i="5"/>
  <c r="H40" i="5" l="1"/>
  <c r="O40" i="5" s="1"/>
  <c r="J13" i="5"/>
  <c r="K13" i="5"/>
  <c r="L13" i="5"/>
  <c r="M13" i="5"/>
  <c r="N13" i="5"/>
  <c r="H13" i="5" l="1"/>
  <c r="O13" i="5" s="1"/>
  <c r="J11" i="13"/>
  <c r="K11" i="13"/>
  <c r="L11" i="13"/>
  <c r="M11" i="13"/>
  <c r="N11" i="13"/>
  <c r="I12" i="13"/>
  <c r="G12" i="13"/>
  <c r="N10" i="13"/>
  <c r="M10" i="13"/>
  <c r="L10" i="13"/>
  <c r="K10" i="13"/>
  <c r="J10" i="13"/>
  <c r="H10" i="13" s="1"/>
  <c r="O10" i="13" s="1"/>
  <c r="H11" i="13" l="1"/>
  <c r="O11" i="13" s="1"/>
  <c r="A6" i="12"/>
  <c r="M12" i="13"/>
  <c r="G22" i="12"/>
  <c r="G50" i="5"/>
  <c r="I50" i="5"/>
  <c r="J11" i="5"/>
  <c r="J12" i="5"/>
  <c r="J14" i="5"/>
  <c r="J15" i="5"/>
  <c r="J17" i="5"/>
  <c r="J18" i="5"/>
  <c r="J19" i="5"/>
  <c r="J20" i="5"/>
  <c r="J21" i="5"/>
  <c r="J22" i="5"/>
  <c r="J24" i="5"/>
  <c r="J25" i="5"/>
  <c r="J26" i="5"/>
  <c r="J28" i="5"/>
  <c r="J29" i="5"/>
  <c r="J30" i="5"/>
  <c r="J32" i="5"/>
  <c r="J33" i="5"/>
  <c r="J34" i="5"/>
  <c r="J35" i="5"/>
  <c r="J36" i="5"/>
  <c r="J37" i="5"/>
  <c r="J38" i="5"/>
  <c r="J42" i="5"/>
  <c r="J43" i="5"/>
  <c r="J44" i="5"/>
  <c r="J45" i="5"/>
  <c r="J46" i="5"/>
  <c r="J47" i="5"/>
  <c r="J49" i="5"/>
  <c r="K11" i="5"/>
  <c r="K12" i="5"/>
  <c r="K14" i="5"/>
  <c r="K15" i="5"/>
  <c r="K17" i="5"/>
  <c r="K18" i="5"/>
  <c r="K19" i="5"/>
  <c r="K20" i="5"/>
  <c r="K21" i="5"/>
  <c r="K22" i="5"/>
  <c r="K24" i="5"/>
  <c r="K25" i="5"/>
  <c r="K26" i="5"/>
  <c r="K28" i="5"/>
  <c r="K29" i="5"/>
  <c r="K30" i="5"/>
  <c r="K32" i="5"/>
  <c r="K33" i="5"/>
  <c r="K34" i="5"/>
  <c r="K35" i="5"/>
  <c r="K36" i="5"/>
  <c r="K37" i="5"/>
  <c r="K38" i="5"/>
  <c r="K42" i="5"/>
  <c r="K43" i="5"/>
  <c r="K44" i="5"/>
  <c r="K45" i="5"/>
  <c r="K46" i="5"/>
  <c r="K47" i="5"/>
  <c r="K49" i="5"/>
  <c r="L11" i="5"/>
  <c r="L12" i="5"/>
  <c r="L14" i="5"/>
  <c r="L15" i="5"/>
  <c r="L17" i="5"/>
  <c r="L18" i="5"/>
  <c r="L19" i="5"/>
  <c r="L20" i="5"/>
  <c r="L21" i="5"/>
  <c r="L22" i="5"/>
  <c r="L24" i="5"/>
  <c r="L25" i="5"/>
  <c r="L26" i="5"/>
  <c r="L28" i="5"/>
  <c r="L29" i="5"/>
  <c r="L30" i="5"/>
  <c r="L32" i="5"/>
  <c r="L33" i="5"/>
  <c r="L34" i="5"/>
  <c r="L35" i="5"/>
  <c r="L36" i="5"/>
  <c r="L37" i="5"/>
  <c r="L38" i="5"/>
  <c r="L42" i="5"/>
  <c r="L43" i="5"/>
  <c r="L44" i="5"/>
  <c r="L45" i="5"/>
  <c r="L46" i="5"/>
  <c r="L47" i="5"/>
  <c r="L49" i="5"/>
  <c r="N11" i="5"/>
  <c r="N12" i="5"/>
  <c r="N14" i="5"/>
  <c r="N15" i="5"/>
  <c r="N17" i="5"/>
  <c r="N18" i="5"/>
  <c r="N19" i="5"/>
  <c r="N20" i="5"/>
  <c r="N21" i="5"/>
  <c r="N22" i="5"/>
  <c r="N24" i="5"/>
  <c r="N25" i="5"/>
  <c r="N26" i="5"/>
  <c r="N28" i="5"/>
  <c r="N29" i="5"/>
  <c r="N30" i="5"/>
  <c r="N32" i="5"/>
  <c r="N33" i="5"/>
  <c r="N34" i="5"/>
  <c r="N35" i="5"/>
  <c r="N36" i="5"/>
  <c r="N37" i="5"/>
  <c r="N38" i="5"/>
  <c r="N42" i="5"/>
  <c r="N43" i="5"/>
  <c r="N44" i="5"/>
  <c r="N45" i="5"/>
  <c r="N46" i="5"/>
  <c r="N47" i="5"/>
  <c r="N49" i="5"/>
  <c r="H11" i="5"/>
  <c r="M49" i="5"/>
  <c r="M47" i="5"/>
  <c r="M46" i="5"/>
  <c r="M45" i="5"/>
  <c r="M44" i="5"/>
  <c r="M43" i="5"/>
  <c r="M42" i="5"/>
  <c r="M32" i="5"/>
  <c r="M38" i="5"/>
  <c r="M37" i="5"/>
  <c r="M36" i="5"/>
  <c r="M35" i="5"/>
  <c r="M34" i="5"/>
  <c r="M33" i="5"/>
  <c r="M11" i="5"/>
  <c r="M12" i="5"/>
  <c r="M14" i="5"/>
  <c r="M15" i="5"/>
  <c r="M17" i="5"/>
  <c r="M18" i="5"/>
  <c r="M19" i="5"/>
  <c r="M20" i="5"/>
  <c r="M21" i="5"/>
  <c r="M22" i="5"/>
  <c r="M24" i="5"/>
  <c r="M25" i="5"/>
  <c r="M26" i="5"/>
  <c r="M28" i="5"/>
  <c r="M29" i="5"/>
  <c r="M30" i="5"/>
  <c r="I22" i="12"/>
  <c r="N21" i="12"/>
  <c r="N20" i="12"/>
  <c r="N18" i="12"/>
  <c r="N16" i="12"/>
  <c r="N15" i="12"/>
  <c r="N13" i="12"/>
  <c r="N12" i="12"/>
  <c r="N11" i="12"/>
  <c r="N10" i="12"/>
  <c r="M21" i="12"/>
  <c r="M20" i="12"/>
  <c r="M18" i="12"/>
  <c r="M16" i="12"/>
  <c r="M15" i="12"/>
  <c r="M13" i="12"/>
  <c r="M12" i="12"/>
  <c r="M11" i="12"/>
  <c r="M10" i="12"/>
  <c r="L13" i="12"/>
  <c r="L12" i="12"/>
  <c r="L11" i="12"/>
  <c r="L10" i="12"/>
  <c r="L16" i="12"/>
  <c r="L15" i="12"/>
  <c r="L18" i="12"/>
  <c r="L21" i="12"/>
  <c r="L20" i="12"/>
  <c r="K21" i="12"/>
  <c r="K20" i="12"/>
  <c r="K18" i="12"/>
  <c r="K16" i="12"/>
  <c r="K15" i="12"/>
  <c r="K13" i="12"/>
  <c r="K12" i="12"/>
  <c r="K11" i="12"/>
  <c r="K10" i="12"/>
  <c r="J21" i="12"/>
  <c r="J20" i="12"/>
  <c r="J18" i="12"/>
  <c r="J13" i="12"/>
  <c r="J12" i="12"/>
  <c r="J11" i="12"/>
  <c r="H11" i="12" s="1"/>
  <c r="O11" i="12" s="1"/>
  <c r="J10" i="12"/>
  <c r="H10" i="12" s="1"/>
  <c r="J16" i="12"/>
  <c r="J15" i="12"/>
  <c r="A6" i="13"/>
  <c r="H12" i="12" l="1"/>
  <c r="O12" i="12" s="1"/>
  <c r="H13" i="12"/>
  <c r="O13" i="12" s="1"/>
  <c r="H47" i="5"/>
  <c r="O47" i="5" s="1"/>
  <c r="H43" i="5"/>
  <c r="O43" i="5" s="1"/>
  <c r="H21" i="5"/>
  <c r="O21" i="5" s="1"/>
  <c r="H22" i="5"/>
  <c r="O22" i="5" s="1"/>
  <c r="H42" i="5"/>
  <c r="O42" i="5" s="1"/>
  <c r="H35" i="5"/>
  <c r="O35" i="5" s="1"/>
  <c r="H30" i="5"/>
  <c r="O30" i="5" s="1"/>
  <c r="H25" i="5"/>
  <c r="O25" i="5" s="1"/>
  <c r="H49" i="5"/>
  <c r="O49" i="5" s="1"/>
  <c r="H45" i="5"/>
  <c r="O45" i="5" s="1"/>
  <c r="H38" i="5"/>
  <c r="O38" i="5" s="1"/>
  <c r="H28" i="5"/>
  <c r="O28" i="5" s="1"/>
  <c r="H17" i="5"/>
  <c r="O17" i="5" s="1"/>
  <c r="H46" i="5"/>
  <c r="O46" i="5" s="1"/>
  <c r="H33" i="5"/>
  <c r="O33" i="5" s="1"/>
  <c r="H18" i="5"/>
  <c r="O18" i="5" s="1"/>
  <c r="H36" i="5"/>
  <c r="O36" i="5" s="1"/>
  <c r="H32" i="5"/>
  <c r="O32" i="5" s="1"/>
  <c r="H20" i="5"/>
  <c r="O20" i="5" s="1"/>
  <c r="H26" i="5"/>
  <c r="O26" i="5" s="1"/>
  <c r="H12" i="5"/>
  <c r="O12" i="5" s="1"/>
  <c r="O11" i="5"/>
  <c r="H15" i="5"/>
  <c r="O15" i="5" s="1"/>
  <c r="K50" i="5"/>
  <c r="H44" i="5"/>
  <c r="O44" i="5" s="1"/>
  <c r="H37" i="5"/>
  <c r="O37" i="5" s="1"/>
  <c r="H29" i="5"/>
  <c r="O29" i="5" s="1"/>
  <c r="H24" i="5"/>
  <c r="O24" i="5" s="1"/>
  <c r="H19" i="5"/>
  <c r="O19" i="5" s="1"/>
  <c r="M50" i="5"/>
  <c r="K12" i="13"/>
  <c r="H34" i="5"/>
  <c r="O34" i="5" s="1"/>
  <c r="N50" i="5"/>
  <c r="L50" i="5"/>
  <c r="J50" i="5"/>
  <c r="N22" i="12"/>
  <c r="K22" i="12"/>
  <c r="L12" i="13"/>
  <c r="N12" i="13"/>
  <c r="J12" i="13"/>
  <c r="H20" i="12"/>
  <c r="O20" i="12" s="1"/>
  <c r="H16" i="12"/>
  <c r="O16" i="12" s="1"/>
  <c r="H21" i="12"/>
  <c r="O21" i="12" s="1"/>
  <c r="J22" i="12"/>
  <c r="H15" i="12"/>
  <c r="O15" i="12" s="1"/>
  <c r="H18" i="12"/>
  <c r="O18" i="12" s="1"/>
  <c r="L22" i="12"/>
  <c r="M22" i="12"/>
  <c r="O10" i="12"/>
  <c r="H12" i="13" l="1"/>
  <c r="F53" i="5"/>
  <c r="O50" i="5"/>
  <c r="E16" i="13"/>
  <c r="H50" i="5"/>
  <c r="O12" i="13"/>
  <c r="O22" i="12"/>
  <c r="H22" i="12"/>
  <c r="E26" i="12"/>
</calcChain>
</file>

<file path=xl/sharedStrings.xml><?xml version="1.0" encoding="utf-8"?>
<sst xmlns="http://schemas.openxmlformats.org/spreadsheetml/2006/main" count="310" uniqueCount="153">
  <si>
    <t xml:space="preserve"> </t>
  </si>
  <si>
    <t xml:space="preserve">NOMINA DE PAGO DEL PERSONAL FIJO </t>
  </si>
  <si>
    <t>En RD$</t>
  </si>
  <si>
    <t xml:space="preserve">No. </t>
  </si>
  <si>
    <t>CARGO</t>
  </si>
  <si>
    <t xml:space="preserve">ESTATUS </t>
  </si>
  <si>
    <t>ISR(RD$)</t>
  </si>
  <si>
    <t>INAVI</t>
  </si>
  <si>
    <t>AFP  EMPLEADO</t>
  </si>
  <si>
    <t>SFS  EMPLEADO</t>
  </si>
  <si>
    <t>AFP  EMPLEADOR</t>
  </si>
  <si>
    <t>SFS  EMPLEADOR</t>
  </si>
  <si>
    <t>RIESGO LABORAL</t>
  </si>
  <si>
    <t>SUELDO NETO</t>
  </si>
  <si>
    <t xml:space="preserve">Fijo </t>
  </si>
  <si>
    <t>Christian José D'Oleo Brito</t>
  </si>
  <si>
    <t>Chofer</t>
  </si>
  <si>
    <t xml:space="preserve">Andrés David Ramírez Rojas </t>
  </si>
  <si>
    <t xml:space="preserve">Midori Rosa Magoshi Fernández </t>
  </si>
  <si>
    <t>Conserje</t>
  </si>
  <si>
    <t>Stephanie Aimee Padilla Monegro</t>
  </si>
  <si>
    <t xml:space="preserve">Analista Compensacion  y Beneficios </t>
  </si>
  <si>
    <t>Clara Maria Suarez Classe</t>
  </si>
  <si>
    <t xml:space="preserve">Secretaria  Ejecutiva </t>
  </si>
  <si>
    <t xml:space="preserve">Mercedes Florentino Cuevas </t>
  </si>
  <si>
    <t xml:space="preserve">Conserje </t>
  </si>
  <si>
    <t>Laura Isabel Guzmán Aybar</t>
  </si>
  <si>
    <t>Analista de Planificación</t>
  </si>
  <si>
    <t xml:space="preserve">  </t>
  </si>
  <si>
    <t>MONTO PAGADO POR LA INSTITUCIÓN</t>
  </si>
  <si>
    <t xml:space="preserve">                            </t>
  </si>
  <si>
    <t xml:space="preserve">SUELDO </t>
  </si>
  <si>
    <t xml:space="preserve">Karen Gissell Medina Hidalgo </t>
  </si>
  <si>
    <t xml:space="preserve">Analista Territorial </t>
  </si>
  <si>
    <t xml:space="preserve">Cenia Altagracia Correa </t>
  </si>
  <si>
    <t xml:space="preserve">Directora de Geografia </t>
  </si>
  <si>
    <t>Wanda Lisselote Binet Gonzalez</t>
  </si>
  <si>
    <t>Directora de Cartografía</t>
  </si>
  <si>
    <t>Nancy Lucila Rodriguez Perez</t>
  </si>
  <si>
    <t xml:space="preserve">Enc. Inv. De recursos Amb  y Ord Territorial </t>
  </si>
  <si>
    <t>Rhaymar Ramses Matos García</t>
  </si>
  <si>
    <t>Analista de Cartografía</t>
  </si>
  <si>
    <t>ESTATUS</t>
  </si>
  <si>
    <t>AFP EMPLEADO</t>
  </si>
  <si>
    <t>SFS EMPLEADO</t>
  </si>
  <si>
    <t>AFP EMPLEADOR</t>
  </si>
  <si>
    <t>SFS EMPLEADOR</t>
  </si>
  <si>
    <t xml:space="preserve">Silvia Australia Diaz Peralta </t>
  </si>
  <si>
    <t>Soporte Administrativo</t>
  </si>
  <si>
    <t>Marcos Villaman Liriano</t>
  </si>
  <si>
    <t xml:space="preserve">Analista de Cooperación Internacional </t>
  </si>
  <si>
    <t>Luis Manuel Beato Valdez</t>
  </si>
  <si>
    <t xml:space="preserve">Celio Julio Yens De Leon </t>
  </si>
  <si>
    <t xml:space="preserve">Miguel Angel Campusano Asencio </t>
  </si>
  <si>
    <t xml:space="preserve">Mensajero </t>
  </si>
  <si>
    <t xml:space="preserve">TOTAL </t>
  </si>
  <si>
    <t>Gerkery José Soto Roque</t>
  </si>
  <si>
    <t xml:space="preserve">Lissette Naomi Rodriguez Medina </t>
  </si>
  <si>
    <t xml:space="preserve">Analista Ambiental </t>
  </si>
  <si>
    <t xml:space="preserve">Wendy E. Rojas Valerio </t>
  </si>
  <si>
    <t xml:space="preserve">Dominique Feliz </t>
  </si>
  <si>
    <t xml:space="preserve">Encargado de Produccion Cartografica </t>
  </si>
  <si>
    <t xml:space="preserve">Maria Gisela Altagracia De Aza Concepción </t>
  </si>
  <si>
    <t xml:space="preserve">Analista  Ordenamiento Territorial </t>
  </si>
  <si>
    <t xml:space="preserve">Juan Rafael Rijo Peguero </t>
  </si>
  <si>
    <t xml:space="preserve">Analista Cartografia </t>
  </si>
  <si>
    <t xml:space="preserve">Julio Cesar Reyes Breton </t>
  </si>
  <si>
    <t xml:space="preserve">Departamento </t>
  </si>
  <si>
    <t xml:space="preserve">Geografia </t>
  </si>
  <si>
    <t xml:space="preserve">Servicios Generales </t>
  </si>
  <si>
    <t xml:space="preserve">Planificacion y Desarrollo </t>
  </si>
  <si>
    <t xml:space="preserve">Administrativo Financiero </t>
  </si>
  <si>
    <t xml:space="preserve">Direccion Nacional </t>
  </si>
  <si>
    <t xml:space="preserve">Recursos Amb. Y Ord. Territorial </t>
  </si>
  <si>
    <t xml:space="preserve">Cartografia </t>
  </si>
  <si>
    <t xml:space="preserve"> Recursos Humanos </t>
  </si>
  <si>
    <t xml:space="preserve"> Cartografía</t>
  </si>
  <si>
    <t xml:space="preserve"> Geodesia </t>
  </si>
  <si>
    <t xml:space="preserve"> Planificación y Desarrollo</t>
  </si>
  <si>
    <t xml:space="preserve"> Compras y Contrataciones</t>
  </si>
  <si>
    <t xml:space="preserve">Planificaciòn y Desarrollo </t>
  </si>
  <si>
    <t xml:space="preserve">Director Nacional  </t>
  </si>
  <si>
    <t>Encargada de Recursos Humanos</t>
  </si>
  <si>
    <t xml:space="preserve">Encargada Adminsitrativo Financiero  </t>
  </si>
  <si>
    <t xml:space="preserve">Nombre </t>
  </si>
  <si>
    <t>NOMBRE</t>
  </si>
  <si>
    <t>Paola Reyes Castillo</t>
  </si>
  <si>
    <t>DEPARTAMENTO</t>
  </si>
  <si>
    <t xml:space="preserve">Priscilla Pamela Vargas Serulle </t>
  </si>
  <si>
    <t xml:space="preserve">Tecnico de Desarrollo Organizacional </t>
  </si>
  <si>
    <t xml:space="preserve">Bolivar Matias Troncosos Morales </t>
  </si>
  <si>
    <t xml:space="preserve">Maria Lajara de Ruiz </t>
  </si>
  <si>
    <t>SUELDO(RD$)</t>
  </si>
  <si>
    <t xml:space="preserve">Caroline Ruiz </t>
  </si>
  <si>
    <t xml:space="preserve">Bolivar Matias Troncoso Morales </t>
  </si>
  <si>
    <t xml:space="preserve">Encargada Admistrativa Financiera </t>
  </si>
  <si>
    <t>Smitha Mercedes Gil De Gómez</t>
  </si>
  <si>
    <t>Encargada de Compras y Contrataciones</t>
  </si>
  <si>
    <t xml:space="preserve">Lucila Maria Almanzar De Arias </t>
  </si>
  <si>
    <t xml:space="preserve">Brenda Yocasta Matos </t>
  </si>
  <si>
    <t xml:space="preserve">Encargada de Contabilidad </t>
  </si>
  <si>
    <t xml:space="preserve">Departamento Legal </t>
  </si>
  <si>
    <t>Ericden Estrella Genao</t>
  </si>
  <si>
    <t xml:space="preserve">Encargado de Planificacion y Desarrollo </t>
  </si>
  <si>
    <t xml:space="preserve"> Planificacion y Desarrollo </t>
  </si>
  <si>
    <t>Evelin Maria Castro Ubiera de Taveras</t>
  </si>
  <si>
    <t xml:space="preserve">Analista de Compra y Contrataciones </t>
  </si>
  <si>
    <t xml:space="preserve">Cesar Vicente Castillo </t>
  </si>
  <si>
    <t xml:space="preserve"> Recursos Humanos</t>
  </si>
  <si>
    <t>Analista de Investigación Geográfica</t>
  </si>
  <si>
    <t xml:space="preserve">Direccion de Geografia </t>
  </si>
  <si>
    <t xml:space="preserve">Direccion de Cartografia </t>
  </si>
  <si>
    <t>Analista de Cartografia</t>
  </si>
  <si>
    <t xml:space="preserve">Asistente del Director </t>
  </si>
  <si>
    <t>Filiberto Cruz Sánchez</t>
  </si>
  <si>
    <t>Asesor</t>
  </si>
  <si>
    <t>Oliver Ramos Almonte</t>
  </si>
  <si>
    <t xml:space="preserve">Direcion de Geografia </t>
  </si>
  <si>
    <t xml:space="preserve">Solange Maigrek Cepeda De La Cruz </t>
  </si>
  <si>
    <t>Analista Legal</t>
  </si>
  <si>
    <t>Técnico de Topografía y Geodesia</t>
  </si>
  <si>
    <t>Yoenny Verenice Urbaéz Feliz</t>
  </si>
  <si>
    <t>Direccion de Cartografia</t>
  </si>
  <si>
    <t xml:space="preserve">Departamento de Planificacion y Desarrollo </t>
  </si>
  <si>
    <t xml:space="preserve">Genero </t>
  </si>
  <si>
    <t>M</t>
  </si>
  <si>
    <t>F</t>
  </si>
  <si>
    <t xml:space="preserve">Departamento de Servicios Generales </t>
  </si>
  <si>
    <t xml:space="preserve">Departamento Admnistrativo </t>
  </si>
  <si>
    <t xml:space="preserve">Departamento de Planificacion y desarrollo </t>
  </si>
  <si>
    <t xml:space="preserve">Departamento de Recursos Humanos </t>
  </si>
  <si>
    <t>Daily Mariela Gomez Mancebo</t>
  </si>
  <si>
    <t>Bolivar Matias Troncoso Morales</t>
  </si>
  <si>
    <t>Encargada Departamento Juridico</t>
  </si>
  <si>
    <t>Departamento Juridico</t>
  </si>
  <si>
    <t>Oficina de Acceso a la Informacion</t>
  </si>
  <si>
    <t>Oficial de acceso a la informacion</t>
  </si>
  <si>
    <t>Analista de Planificación.</t>
  </si>
  <si>
    <t xml:space="preserve">Departamento de Topografia y Geodesia  </t>
  </si>
  <si>
    <t>Topografía y Geodesia</t>
  </si>
  <si>
    <t xml:space="preserve">Empleado de Carrera </t>
  </si>
  <si>
    <t>Nolan Ricky Durán Quintana</t>
  </si>
  <si>
    <t xml:space="preserve">Director General </t>
  </si>
  <si>
    <t>Maria Antonia Cabrera Rafael</t>
  </si>
  <si>
    <t xml:space="preserve">Temporal </t>
  </si>
  <si>
    <t xml:space="preserve">Saderis Carmona Marte </t>
  </si>
  <si>
    <t xml:space="preserve">Direcceion de Cartografia </t>
  </si>
  <si>
    <t>NOMINA DE PAGO DEL PERSONAL EN PERIODO PROBATORIO</t>
  </si>
  <si>
    <t xml:space="preserve">NOMINA DE PAGO DEL PERSONAL TEMPORAL </t>
  </si>
  <si>
    <t>Auxiliar Administrativo</t>
  </si>
  <si>
    <t>Mes: Septiembre 2022</t>
  </si>
  <si>
    <t xml:space="preserve">Analista de Recursos Humanos </t>
  </si>
  <si>
    <t xml:space="preserve">Tecnico de nómina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</si>
</sst>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name val="Times New Roman"/>
      <family val="1"/>
    </font>
    <font>
      <sz val="18"/>
      <color theme="1"/>
      <name val="Times New Roman"/>
      <family val="1"/>
    </font>
    <font>
      <sz val="1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/>
    </xf>
    <xf numFmtId="43" fontId="2" fillId="0" borderId="6" xfId="1" applyFont="1" applyFill="1" applyBorder="1" applyAlignment="1">
      <alignment horizontal="center" vertical="center"/>
    </xf>
    <xf numFmtId="43" fontId="2" fillId="0" borderId="21" xfId="1" applyFont="1" applyFill="1" applyBorder="1" applyAlignment="1">
      <alignment horizontal="center" vertical="center"/>
    </xf>
    <xf numFmtId="43" fontId="2" fillId="0" borderId="19" xfId="1" applyFont="1" applyFill="1" applyBorder="1" applyAlignment="1">
      <alignment horizontal="center" vertical="center"/>
    </xf>
    <xf numFmtId="43" fontId="2" fillId="0" borderId="18" xfId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vertical="center"/>
    </xf>
    <xf numFmtId="43" fontId="2" fillId="0" borderId="7" xfId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4" borderId="22" xfId="0" applyFont="1" applyFill="1" applyBorder="1" applyAlignment="1">
      <alignment horizontal="left"/>
    </xf>
    <xf numFmtId="43" fontId="2" fillId="0" borderId="14" xfId="1" applyFont="1" applyFill="1" applyBorder="1" applyAlignment="1">
      <alignment horizontal="center" vertical="center"/>
    </xf>
    <xf numFmtId="43" fontId="2" fillId="0" borderId="24" xfId="1" applyFont="1" applyFill="1" applyBorder="1" applyAlignment="1">
      <alignment horizontal="center" vertical="center"/>
    </xf>
    <xf numFmtId="43" fontId="2" fillId="0" borderId="22" xfId="1" applyFont="1" applyFill="1" applyBorder="1" applyAlignment="1">
      <alignment horizontal="center" vertical="center"/>
    </xf>
    <xf numFmtId="43" fontId="2" fillId="0" borderId="25" xfId="1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left"/>
    </xf>
    <xf numFmtId="43" fontId="3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43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3" fillId="0" borderId="9" xfId="1" applyFont="1" applyFill="1" applyBorder="1" applyAlignment="1">
      <alignment horizontal="left" vertical="center"/>
    </xf>
    <xf numFmtId="43" fontId="4" fillId="0" borderId="0" xfId="0" applyNumberFormat="1" applyFont="1" applyAlignment="1">
      <alignment horizontal="center"/>
    </xf>
    <xf numFmtId="43" fontId="3" fillId="0" borderId="0" xfId="0" applyNumberFormat="1" applyFont="1" applyFill="1" applyBorder="1" applyAlignment="1">
      <alignment horizontal="left"/>
    </xf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43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4" borderId="7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 applyFill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43" fontId="2" fillId="0" borderId="13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2" fillId="0" borderId="6" xfId="0" applyFont="1" applyFill="1" applyBorder="1" applyAlignment="1">
      <alignment horizontal="left" vertical="center"/>
    </xf>
    <xf numFmtId="43" fontId="2" fillId="0" borderId="17" xfId="1" applyFont="1" applyFill="1" applyBorder="1" applyAlignment="1">
      <alignment horizontal="center"/>
    </xf>
    <xf numFmtId="43" fontId="2" fillId="0" borderId="13" xfId="1" applyFont="1" applyFill="1" applyBorder="1" applyAlignment="1">
      <alignment horizontal="center"/>
    </xf>
    <xf numFmtId="0" fontId="2" fillId="4" borderId="7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43" fontId="2" fillId="0" borderId="15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3" fontId="2" fillId="0" borderId="15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3" fontId="2" fillId="0" borderId="7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2" fillId="0" borderId="27" xfId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43" fontId="4" fillId="0" borderId="13" xfId="1" applyFont="1" applyBorder="1" applyAlignment="1">
      <alignment horizont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3" fontId="2" fillId="0" borderId="34" xfId="1" applyFont="1" applyFill="1" applyBorder="1" applyAlignment="1">
      <alignment horizontal="center" vertical="center"/>
    </xf>
    <xf numFmtId="43" fontId="2" fillId="0" borderId="20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3" fontId="3" fillId="3" borderId="1" xfId="1" applyFont="1" applyFill="1" applyBorder="1" applyAlignment="1">
      <alignment horizontal="center" vertical="center" wrapText="1"/>
    </xf>
    <xf numFmtId="17" fontId="3" fillId="0" borderId="0" xfId="0" applyNumberFormat="1" applyFont="1" applyFill="1" applyBorder="1" applyAlignment="1"/>
    <xf numFmtId="43" fontId="3" fillId="0" borderId="0" xfId="0" applyNumberFormat="1" applyFont="1" applyFill="1" applyBorder="1" applyAlignment="1"/>
    <xf numFmtId="0" fontId="4" fillId="0" borderId="0" xfId="0" applyFont="1" applyBorder="1" applyAlignment="1">
      <alignment horizontal="center"/>
    </xf>
    <xf numFmtId="43" fontId="2" fillId="0" borderId="17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43" fontId="2" fillId="0" borderId="38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left"/>
    </xf>
    <xf numFmtId="0" fontId="2" fillId="0" borderId="39" xfId="0" applyFont="1" applyFill="1" applyBorder="1" applyAlignment="1">
      <alignment horizontal="center" vertical="center" wrapText="1"/>
    </xf>
    <xf numFmtId="43" fontId="2" fillId="0" borderId="39" xfId="1" applyFont="1" applyFill="1" applyBorder="1" applyAlignment="1">
      <alignment horizontal="center" vertical="center"/>
    </xf>
    <xf numFmtId="43" fontId="2" fillId="0" borderId="40" xfId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vertical="top"/>
    </xf>
    <xf numFmtId="0" fontId="2" fillId="4" borderId="14" xfId="0" applyFont="1" applyFill="1" applyBorder="1" applyAlignment="1">
      <alignment horizontal="left" vertical="top"/>
    </xf>
    <xf numFmtId="43" fontId="2" fillId="0" borderId="14" xfId="1" applyFont="1" applyFill="1" applyBorder="1" applyAlignment="1">
      <alignment horizontal="center" vertical="top"/>
    </xf>
    <xf numFmtId="43" fontId="2" fillId="0" borderId="41" xfId="1" applyFont="1" applyFill="1" applyBorder="1" applyAlignment="1">
      <alignment horizontal="center" vertical="center"/>
    </xf>
    <xf numFmtId="43" fontId="2" fillId="0" borderId="25" xfId="1" applyFont="1" applyFill="1" applyBorder="1" applyAlignment="1">
      <alignment horizontal="center" vertical="top"/>
    </xf>
    <xf numFmtId="0" fontId="4" fillId="0" borderId="14" xfId="0" applyFont="1" applyBorder="1" applyAlignment="1">
      <alignment horizontal="left"/>
    </xf>
    <xf numFmtId="0" fontId="2" fillId="4" borderId="1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43" fontId="2" fillId="0" borderId="7" xfId="1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" fontId="3" fillId="0" borderId="8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7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17" fontId="3" fillId="0" borderId="0" xfId="0" applyNumberFormat="1" applyFont="1" applyFill="1" applyBorder="1" applyAlignment="1">
      <alignment horizontal="center"/>
    </xf>
    <xf numFmtId="0" fontId="7" fillId="5" borderId="37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3" borderId="26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3684927</xdr:colOff>
      <xdr:row>0</xdr:row>
      <xdr:rowOff>157573</xdr:rowOff>
    </xdr:from>
    <xdr:to>
      <xdr:col>6</xdr:col>
      <xdr:colOff>1439748</xdr:colOff>
      <xdr:row>4</xdr:row>
      <xdr:rowOff>157572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7AFDFB58-D0B8-42CB-93B4-9A04CB16773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4771" y="157573"/>
          <a:ext cx="3112633" cy="952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2997202</xdr:colOff>
      <xdr:row>0</xdr:row>
      <xdr:rowOff>180579</xdr:rowOff>
    </xdr:from>
    <xdr:to>
      <xdr:col>6</xdr:col>
      <xdr:colOff>1465264</xdr:colOff>
      <xdr:row>3</xdr:row>
      <xdr:rowOff>194470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D8532276-73F2-4BDC-AF5E-100F80A577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2577" y="180579"/>
          <a:ext cx="2944812" cy="728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3000375</xdr:colOff>
      <xdr:row>0</xdr:row>
      <xdr:rowOff>148828</xdr:rowOff>
    </xdr:from>
    <xdr:to>
      <xdr:col>6</xdr:col>
      <xdr:colOff>1063625</xdr:colOff>
      <xdr:row>3</xdr:row>
      <xdr:rowOff>162719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1FA4495D-C924-4ADB-ABFB-3472F2069CF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7375" y="148828"/>
          <a:ext cx="2936875" cy="728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2"/>
  <sheetViews>
    <sheetView showGridLines="0" view="pageBreakPreview" zoomScale="48" zoomScaleNormal="84" zoomScaleSheetLayoutView="48" workbookViewId="0">
      <selection activeCell="D4" sqref="D4"/>
    </sheetView>
  </sheetViews>
  <sheetFormatPr baseColWidth="10" defaultColWidth="11.42578125" defaultRowHeight="18.75" x14ac:dyDescent="0.3"/>
  <cols>
    <col min="1" max="1" width="6.28515625" style="44" bestFit="1" customWidth="1"/>
    <col min="2" max="2" width="51.85546875" style="44" bestFit="1" customWidth="1"/>
    <col min="3" max="3" width="12.28515625" style="93" bestFit="1" customWidth="1"/>
    <col min="4" max="4" width="44.42578125" style="44" bestFit="1" customWidth="1"/>
    <col min="5" max="5" width="55.42578125" style="44" bestFit="1" customWidth="1"/>
    <col min="6" max="6" width="24.85546875" style="44" bestFit="1" customWidth="1"/>
    <col min="7" max="7" width="22.42578125" style="44" bestFit="1" customWidth="1"/>
    <col min="8" max="8" width="19.85546875" style="44" bestFit="1" customWidth="1"/>
    <col min="9" max="9" width="21.5703125" style="44" bestFit="1" customWidth="1"/>
    <col min="10" max="11" width="21.7109375" style="44" bestFit="1" customWidth="1"/>
    <col min="12" max="12" width="25.5703125" style="44" customWidth="1"/>
    <col min="13" max="13" width="23.42578125" style="44" customWidth="1"/>
    <col min="14" max="14" width="20.140625" style="44" customWidth="1"/>
    <col min="15" max="15" width="21.28515625" style="44" bestFit="1" customWidth="1"/>
    <col min="16" max="16" width="11.42578125" style="44"/>
    <col min="17" max="17" width="14.42578125" style="44" bestFit="1" customWidth="1"/>
    <col min="18" max="16384" width="11.42578125" style="44"/>
  </cols>
  <sheetData>
    <row r="1" spans="1:25" x14ac:dyDescent="0.3">
      <c r="J1" s="45"/>
      <c r="K1" s="45"/>
      <c r="L1" s="45"/>
      <c r="M1" s="45"/>
      <c r="N1" s="45"/>
    </row>
    <row r="2" spans="1:25" x14ac:dyDescent="0.3">
      <c r="A2" s="1"/>
      <c r="B2" s="1"/>
      <c r="C2" s="25"/>
      <c r="D2" s="1"/>
      <c r="E2" s="1"/>
      <c r="F2" s="1"/>
      <c r="G2" s="1"/>
      <c r="H2" s="1"/>
      <c r="I2" s="25"/>
      <c r="J2" s="1"/>
      <c r="K2" s="1"/>
      <c r="L2" s="1"/>
      <c r="M2" s="1"/>
      <c r="N2" s="1"/>
      <c r="O2" s="1"/>
      <c r="P2" s="1"/>
    </row>
    <row r="3" spans="1:25" x14ac:dyDescent="0.3">
      <c r="A3" s="1"/>
      <c r="B3" s="1"/>
      <c r="C3" s="25"/>
      <c r="D3" s="1"/>
      <c r="E3" s="1"/>
      <c r="F3" s="1"/>
      <c r="G3" s="1"/>
      <c r="H3" s="1"/>
      <c r="I3" s="25"/>
      <c r="J3" s="1"/>
      <c r="K3" s="46"/>
      <c r="L3" s="1"/>
      <c r="M3" s="1"/>
      <c r="N3" s="1"/>
      <c r="O3" s="1"/>
      <c r="P3" s="1"/>
    </row>
    <row r="4" spans="1:25" x14ac:dyDescent="0.3">
      <c r="A4" s="1"/>
      <c r="B4" s="1"/>
      <c r="C4" s="25"/>
      <c r="D4" s="1"/>
      <c r="F4" s="1"/>
      <c r="G4" s="1"/>
      <c r="H4" s="1"/>
      <c r="I4" s="25"/>
      <c r="J4" s="1"/>
      <c r="K4" s="1"/>
      <c r="L4" s="1"/>
      <c r="M4" s="1"/>
      <c r="N4" s="1"/>
      <c r="O4" s="1"/>
      <c r="P4" s="1"/>
    </row>
    <row r="5" spans="1:25" x14ac:dyDescent="0.3">
      <c r="A5" s="1"/>
      <c r="B5" s="1"/>
      <c r="C5" s="25"/>
      <c r="D5" s="1"/>
      <c r="E5" s="1"/>
      <c r="F5" s="1"/>
      <c r="G5" s="1"/>
      <c r="H5" s="1"/>
      <c r="I5" s="25"/>
      <c r="J5" s="1"/>
      <c r="K5" s="26"/>
      <c r="L5" s="1"/>
      <c r="M5" s="1"/>
      <c r="N5" s="1"/>
      <c r="O5" s="1"/>
      <c r="P5" s="1"/>
    </row>
    <row r="6" spans="1:25" x14ac:dyDescent="0.3">
      <c r="A6" s="141" t="s">
        <v>1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02"/>
    </row>
    <row r="7" spans="1:25" x14ac:dyDescent="0.3">
      <c r="A7" s="156" t="s">
        <v>150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01"/>
    </row>
    <row r="8" spans="1:25" ht="19.5" thickBot="1" x14ac:dyDescent="0.35">
      <c r="A8" s="140" t="s">
        <v>2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01"/>
    </row>
    <row r="9" spans="1:25" s="73" customFormat="1" ht="68.25" thickBot="1" x14ac:dyDescent="0.3">
      <c r="A9" s="67" t="s">
        <v>3</v>
      </c>
      <c r="B9" s="68" t="s">
        <v>84</v>
      </c>
      <c r="C9" s="69" t="s">
        <v>124</v>
      </c>
      <c r="D9" s="69" t="s">
        <v>67</v>
      </c>
      <c r="E9" s="70" t="s">
        <v>4</v>
      </c>
      <c r="F9" s="69" t="s">
        <v>5</v>
      </c>
      <c r="G9" s="70" t="s">
        <v>31</v>
      </c>
      <c r="H9" s="69" t="s">
        <v>6</v>
      </c>
      <c r="I9" s="69" t="s">
        <v>7</v>
      </c>
      <c r="J9" s="69" t="s">
        <v>8</v>
      </c>
      <c r="K9" s="69" t="s">
        <v>9</v>
      </c>
      <c r="L9" s="69" t="s">
        <v>10</v>
      </c>
      <c r="M9" s="69" t="s">
        <v>11</v>
      </c>
      <c r="N9" s="69" t="s">
        <v>12</v>
      </c>
      <c r="O9" s="71" t="s">
        <v>13</v>
      </c>
      <c r="P9" s="72"/>
    </row>
    <row r="10" spans="1:25" s="73" customFormat="1" ht="24" thickBot="1" x14ac:dyDescent="0.3">
      <c r="A10" s="150" t="s">
        <v>72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2"/>
      <c r="P10" s="72"/>
    </row>
    <row r="11" spans="1:25" ht="20.25" customHeight="1" x14ac:dyDescent="0.3">
      <c r="A11" s="47">
        <v>1</v>
      </c>
      <c r="B11" s="52" t="s">
        <v>132</v>
      </c>
      <c r="C11" s="82" t="s">
        <v>125</v>
      </c>
      <c r="D11" s="52" t="s">
        <v>72</v>
      </c>
      <c r="E11" s="52" t="s">
        <v>142</v>
      </c>
      <c r="F11" s="83" t="s">
        <v>14</v>
      </c>
      <c r="G11" s="8">
        <v>245000</v>
      </c>
      <c r="H11" s="8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46889.46</v>
      </c>
      <c r="I11" s="8">
        <v>25</v>
      </c>
      <c r="J11" s="8">
        <f>ROUND(IF((G11)&gt;(15600*20),((15600*20)*0.0287),(G11)*0.0287),2)</f>
        <v>7031.5</v>
      </c>
      <c r="K11" s="8">
        <f>ROUND(IF((G11)&gt;(15600*10),((15600*10)*0.0304),(G11)*0.0304),2)</f>
        <v>4742.3999999999996</v>
      </c>
      <c r="L11" s="8">
        <f>ROUND(IF((G11)&gt;(15600*20),((15600*20)*0.071),(G11)*0.071),2)</f>
        <v>17395</v>
      </c>
      <c r="M11" s="8">
        <f>ROUND(IF((G11)&gt;(15600*10),((15600*10)*0.0709),(G11)*0.0709),2)</f>
        <v>11060.4</v>
      </c>
      <c r="N11" s="8">
        <f>+ROUND(IF(G11&gt;(15600*4),((15600*4)*0.0115),G11*0.0115),2)</f>
        <v>717.6</v>
      </c>
      <c r="O11" s="104">
        <f>+G11-I11-J124-K11-H11-J11</f>
        <v>186311.64</v>
      </c>
      <c r="P11" s="51"/>
    </row>
    <row r="12" spans="1:25" s="77" customFormat="1" x14ac:dyDescent="0.3">
      <c r="A12" s="47">
        <v>2</v>
      </c>
      <c r="B12" s="14" t="s">
        <v>114</v>
      </c>
      <c r="C12" s="88" t="s">
        <v>125</v>
      </c>
      <c r="D12" s="12" t="s">
        <v>72</v>
      </c>
      <c r="E12" s="14" t="s">
        <v>115</v>
      </c>
      <c r="F12" s="65" t="s">
        <v>14</v>
      </c>
      <c r="G12" s="16">
        <v>130000</v>
      </c>
      <c r="H12" s="13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13">
        <v>25</v>
      </c>
      <c r="J12" s="13">
        <f t="shared" ref="J12:J15" si="0">ROUND(IF((G12)&gt;(15600*20),((15600*20)*0.0287),(G12)*0.0287),2)</f>
        <v>3731</v>
      </c>
      <c r="K12" s="13">
        <f t="shared" ref="K12:K15" si="1">ROUND(IF((G12)&gt;(15600*10),((15600*10)*0.0304),(G12)*0.0304),2)</f>
        <v>3952</v>
      </c>
      <c r="L12" s="13">
        <f t="shared" ref="L12:L15" si="2">ROUND(IF((G12)&gt;(15600*20),((15600*20)*0.071),(G12)*0.071),2)</f>
        <v>9230</v>
      </c>
      <c r="M12" s="13">
        <f t="shared" ref="M12:M15" si="3">ROUND(IF((G12)&gt;(15600*10),((15600*10)*0.0709),(G12)*0.0709),2)</f>
        <v>9217</v>
      </c>
      <c r="N12" s="13">
        <f t="shared" ref="N12:N15" si="4">+ROUND(IF(G12&gt;(15600*4),((15600*4)*0.0115),G12*0.0115),2)</f>
        <v>717.6</v>
      </c>
      <c r="O12" s="49">
        <f>+G12-I12-J145-K12-H12-J12</f>
        <v>103129.81</v>
      </c>
    </row>
    <row r="13" spans="1:25" s="130" customFormat="1" x14ac:dyDescent="0.3">
      <c r="A13" s="47">
        <v>3</v>
      </c>
      <c r="B13" s="12" t="s">
        <v>56</v>
      </c>
      <c r="C13" s="88" t="s">
        <v>125</v>
      </c>
      <c r="D13" s="12" t="s">
        <v>72</v>
      </c>
      <c r="E13" s="14" t="s">
        <v>115</v>
      </c>
      <c r="F13" s="65" t="s">
        <v>14</v>
      </c>
      <c r="G13" s="16">
        <v>120000</v>
      </c>
      <c r="H13" s="13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16809.939999999999</v>
      </c>
      <c r="I13" s="13">
        <v>26</v>
      </c>
      <c r="J13" s="13">
        <f t="shared" ref="J13" si="5">ROUND(IF((G13)&gt;(15600*20),((15600*20)*0.0287),(G13)*0.0287),2)</f>
        <v>3444</v>
      </c>
      <c r="K13" s="13">
        <f t="shared" ref="K13" si="6">ROUND(IF((G13)&gt;(15600*10),((15600*10)*0.0304),(G13)*0.0304),2)</f>
        <v>3648</v>
      </c>
      <c r="L13" s="13">
        <f t="shared" ref="L13" si="7">ROUND(IF((G13)&gt;(15600*20),((15600*20)*0.071),(G13)*0.071),2)</f>
        <v>8520</v>
      </c>
      <c r="M13" s="13">
        <f t="shared" ref="M13" si="8">ROUND(IF((G13)&gt;(15600*10),((15600*10)*0.0709),(G13)*0.0709),2)</f>
        <v>8508</v>
      </c>
      <c r="N13" s="13">
        <f t="shared" ref="N13" si="9">+ROUND(IF(G13&gt;(15600*4),((15600*4)*0.0115),G13*0.0115),2)</f>
        <v>717.6</v>
      </c>
      <c r="O13" s="49">
        <f>+G13-I13-J146-K13-H13-J13</f>
        <v>96072.06</v>
      </c>
    </row>
    <row r="14" spans="1:25" s="75" customFormat="1" x14ac:dyDescent="0.3">
      <c r="A14" s="47">
        <v>4</v>
      </c>
      <c r="B14" s="76" t="s">
        <v>52</v>
      </c>
      <c r="C14" s="65" t="s">
        <v>125</v>
      </c>
      <c r="D14" s="12" t="s">
        <v>72</v>
      </c>
      <c r="E14" s="76" t="s">
        <v>113</v>
      </c>
      <c r="F14" s="48" t="s">
        <v>14</v>
      </c>
      <c r="G14" s="74">
        <v>85000</v>
      </c>
      <c r="H14" s="74">
        <v>8577.06</v>
      </c>
      <c r="I14" s="74">
        <v>25</v>
      </c>
      <c r="J14" s="13">
        <f t="shared" si="0"/>
        <v>2439.5</v>
      </c>
      <c r="K14" s="13">
        <f t="shared" si="1"/>
        <v>2584</v>
      </c>
      <c r="L14" s="13">
        <f t="shared" si="2"/>
        <v>6035</v>
      </c>
      <c r="M14" s="13">
        <f t="shared" si="3"/>
        <v>6026.5</v>
      </c>
      <c r="N14" s="13">
        <f t="shared" si="4"/>
        <v>717.6</v>
      </c>
      <c r="O14" s="86">
        <v>71374.44</v>
      </c>
    </row>
    <row r="15" spans="1:25" ht="19.5" thickBot="1" x14ac:dyDescent="0.35">
      <c r="A15" s="47">
        <v>5</v>
      </c>
      <c r="B15" s="14" t="s">
        <v>22</v>
      </c>
      <c r="C15" s="88" t="s">
        <v>126</v>
      </c>
      <c r="D15" s="14" t="s">
        <v>72</v>
      </c>
      <c r="E15" s="14" t="s">
        <v>23</v>
      </c>
      <c r="F15" s="65" t="s">
        <v>14</v>
      </c>
      <c r="G15" s="16">
        <v>73000</v>
      </c>
      <c r="H15" s="16">
        <f>ROUND(IF(((G15-J15-K15)&gt;34685.01)*((G15-J15-K15)&lt;52027.43),(((G15-J15-K15)-34685.01)*0.15),+IF(((G15-J15-K15)&gt;52027.43)*((G15-J15-K15)&lt;72260.26),((((G15-J15-K15)-52027.43)*0.2)+2601.33),+IF((G15-J15-K15)&gt;72260.26,(((G15-J15-K15)-72260.26)*25%)+6648,0))),2)</f>
        <v>5932.98</v>
      </c>
      <c r="I15" s="16">
        <v>25</v>
      </c>
      <c r="J15" s="16">
        <f t="shared" si="0"/>
        <v>2095.1</v>
      </c>
      <c r="K15" s="16">
        <f t="shared" si="1"/>
        <v>2219.1999999999998</v>
      </c>
      <c r="L15" s="16">
        <f t="shared" si="2"/>
        <v>5183</v>
      </c>
      <c r="M15" s="16">
        <f t="shared" si="3"/>
        <v>5175.7</v>
      </c>
      <c r="N15" s="16">
        <f t="shared" si="4"/>
        <v>717.6</v>
      </c>
      <c r="O15" s="66">
        <f>+G15-I15-J133-K15-H15-J15</f>
        <v>62727.720000000008</v>
      </c>
    </row>
    <row r="16" spans="1:25" s="85" customFormat="1" ht="24" thickBot="1" x14ac:dyDescent="0.35">
      <c r="A16" s="153" t="s">
        <v>127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5"/>
      <c r="S16" s="103"/>
      <c r="T16" s="103"/>
      <c r="U16" s="103"/>
      <c r="V16" s="103"/>
      <c r="W16" s="103"/>
      <c r="X16" s="103"/>
      <c r="Y16" s="103"/>
    </row>
    <row r="17" spans="1:27" x14ac:dyDescent="0.3">
      <c r="A17" s="47">
        <v>6</v>
      </c>
      <c r="B17" s="52" t="s">
        <v>15</v>
      </c>
      <c r="C17" s="82" t="s">
        <v>125</v>
      </c>
      <c r="D17" s="52" t="s">
        <v>69</v>
      </c>
      <c r="E17" s="52" t="s">
        <v>16</v>
      </c>
      <c r="F17" s="83" t="s">
        <v>14</v>
      </c>
      <c r="G17" s="8">
        <v>25000</v>
      </c>
      <c r="H17" s="8">
        <f t="shared" ref="H17:H22" si="10">ROUND(IF(((G17-J17-K17)&gt;34685.01)*((G17-J17-K17)&lt;52027.43),(((G17-J17-K17)-34685.01)*0.15),+IF(((G17-J17-K17)&gt;52027.43)*((G17-J17-K17)&lt;72260.26),((((G17-J17-K17)-52027.43)*0.2)+2601.33),+IF((G17-J17-K17)&gt;72260.26,(((G17-J17-K17)-72260.26)*25%)+6648,0))),2)</f>
        <v>0</v>
      </c>
      <c r="I17" s="8">
        <v>25</v>
      </c>
      <c r="J17" s="8">
        <f t="shared" ref="J17:J22" si="11">ROUND(IF((G17)&gt;(15600*20),((15600*20)*0.0287),(G17)*0.0287),2)</f>
        <v>717.5</v>
      </c>
      <c r="K17" s="8">
        <f t="shared" ref="K17:K22" si="12">ROUND(IF((G17)&gt;(15600*10),((15600*10)*0.0304),(G17)*0.0304),2)</f>
        <v>760</v>
      </c>
      <c r="L17" s="8">
        <f t="shared" ref="L17:L22" si="13">ROUND(IF((G17)&gt;(15600*20),((15600*20)*0.071),(G17)*0.071),2)</f>
        <v>1775</v>
      </c>
      <c r="M17" s="8">
        <f t="shared" ref="M17:M22" si="14">ROUND(IF((G17)&gt;(15600*10),((15600*10)*0.0709),(G17)*0.0709),2)</f>
        <v>1772.5</v>
      </c>
      <c r="N17" s="8">
        <f t="shared" ref="N17:N22" si="15">+ROUND(IF(G17&gt;(15600*4),((15600*4)*0.0115),G17*0.0115),2)</f>
        <v>287.5</v>
      </c>
      <c r="O17" s="104">
        <f>+G17-I17-J122-K17-H17-J17</f>
        <v>23497.5</v>
      </c>
      <c r="P17" s="50"/>
      <c r="S17" s="78"/>
      <c r="T17" s="78"/>
      <c r="U17" s="78"/>
      <c r="V17" s="78"/>
      <c r="W17" s="78"/>
      <c r="X17" s="78"/>
      <c r="Y17" s="78"/>
    </row>
    <row r="18" spans="1:27" x14ac:dyDescent="0.3">
      <c r="A18" s="47">
        <v>7</v>
      </c>
      <c r="B18" s="12" t="s">
        <v>107</v>
      </c>
      <c r="C18" s="81" t="s">
        <v>125</v>
      </c>
      <c r="D18" s="12" t="s">
        <v>69</v>
      </c>
      <c r="E18" s="12" t="s">
        <v>16</v>
      </c>
      <c r="F18" s="48" t="s">
        <v>14</v>
      </c>
      <c r="G18" s="13">
        <v>25000</v>
      </c>
      <c r="H18" s="13">
        <f t="shared" si="10"/>
        <v>0</v>
      </c>
      <c r="I18" s="13">
        <v>25</v>
      </c>
      <c r="J18" s="13">
        <f t="shared" si="11"/>
        <v>717.5</v>
      </c>
      <c r="K18" s="13">
        <f t="shared" si="12"/>
        <v>760</v>
      </c>
      <c r="L18" s="13">
        <f t="shared" si="13"/>
        <v>1775</v>
      </c>
      <c r="M18" s="13">
        <f t="shared" si="14"/>
        <v>1772.5</v>
      </c>
      <c r="N18" s="13">
        <f t="shared" si="15"/>
        <v>287.5</v>
      </c>
      <c r="O18" s="49">
        <f>+G18-I18-J123-K18-H18-J18</f>
        <v>23497.5</v>
      </c>
      <c r="P18" s="50"/>
      <c r="S18" s="78"/>
      <c r="T18" s="78"/>
      <c r="U18" s="78"/>
      <c r="V18" s="78"/>
      <c r="W18" s="78"/>
      <c r="X18" s="78"/>
      <c r="Y18" s="78"/>
    </row>
    <row r="19" spans="1:27" s="78" customFormat="1" x14ac:dyDescent="0.3">
      <c r="A19" s="47">
        <v>8</v>
      </c>
      <c r="B19" s="12" t="s">
        <v>51</v>
      </c>
      <c r="C19" s="81" t="s">
        <v>125</v>
      </c>
      <c r="D19" s="12" t="s">
        <v>69</v>
      </c>
      <c r="E19" s="12" t="s">
        <v>149</v>
      </c>
      <c r="F19" s="48" t="s">
        <v>14</v>
      </c>
      <c r="G19" s="13">
        <v>40000</v>
      </c>
      <c r="H19" s="13">
        <f t="shared" si="10"/>
        <v>442.65</v>
      </c>
      <c r="I19" s="13">
        <v>25</v>
      </c>
      <c r="J19" s="13">
        <f t="shared" si="11"/>
        <v>1148</v>
      </c>
      <c r="K19" s="13">
        <f t="shared" si="12"/>
        <v>1216</v>
      </c>
      <c r="L19" s="13">
        <f t="shared" si="13"/>
        <v>2840</v>
      </c>
      <c r="M19" s="13">
        <f t="shared" si="14"/>
        <v>2836</v>
      </c>
      <c r="N19" s="13">
        <f t="shared" si="15"/>
        <v>460</v>
      </c>
      <c r="O19" s="54">
        <f t="shared" ref="O19:O20" si="16">+G19-H19-I19-J19-K19</f>
        <v>37168.35</v>
      </c>
      <c r="S19" s="44"/>
      <c r="T19" s="44"/>
      <c r="U19" s="44"/>
      <c r="V19" s="44"/>
      <c r="W19" s="44"/>
      <c r="X19" s="44"/>
      <c r="Y19" s="44"/>
    </row>
    <row r="20" spans="1:27" s="78" customFormat="1" ht="19.5" customHeight="1" x14ac:dyDescent="0.3">
      <c r="A20" s="47">
        <v>9</v>
      </c>
      <c r="B20" s="55" t="s">
        <v>53</v>
      </c>
      <c r="C20" s="94" t="s">
        <v>125</v>
      </c>
      <c r="D20" s="12" t="s">
        <v>69</v>
      </c>
      <c r="E20" s="55" t="s">
        <v>54</v>
      </c>
      <c r="F20" s="48" t="s">
        <v>14</v>
      </c>
      <c r="G20" s="13">
        <v>25000</v>
      </c>
      <c r="H20" s="13">
        <f t="shared" si="10"/>
        <v>0</v>
      </c>
      <c r="I20" s="13">
        <v>25</v>
      </c>
      <c r="J20" s="13">
        <f t="shared" si="11"/>
        <v>717.5</v>
      </c>
      <c r="K20" s="13">
        <f t="shared" si="12"/>
        <v>760</v>
      </c>
      <c r="L20" s="13">
        <f t="shared" si="13"/>
        <v>1775</v>
      </c>
      <c r="M20" s="13">
        <f t="shared" si="14"/>
        <v>1772.5</v>
      </c>
      <c r="N20" s="13">
        <f t="shared" si="15"/>
        <v>287.5</v>
      </c>
      <c r="O20" s="54">
        <f t="shared" si="16"/>
        <v>23497.5</v>
      </c>
      <c r="S20" s="44"/>
      <c r="T20" s="44"/>
      <c r="U20" s="44"/>
      <c r="V20" s="44"/>
      <c r="W20" s="44"/>
      <c r="X20" s="44"/>
      <c r="Y20" s="44"/>
    </row>
    <row r="21" spans="1:27" x14ac:dyDescent="0.3">
      <c r="A21" s="47">
        <v>10</v>
      </c>
      <c r="B21" s="12" t="s">
        <v>143</v>
      </c>
      <c r="C21" s="81" t="s">
        <v>126</v>
      </c>
      <c r="D21" s="12" t="s">
        <v>69</v>
      </c>
      <c r="E21" s="12" t="s">
        <v>19</v>
      </c>
      <c r="F21" s="48" t="s">
        <v>14</v>
      </c>
      <c r="G21" s="13">
        <v>20000</v>
      </c>
      <c r="H21" s="13">
        <f t="shared" si="10"/>
        <v>0</v>
      </c>
      <c r="I21" s="13">
        <v>25</v>
      </c>
      <c r="J21" s="13">
        <f t="shared" si="11"/>
        <v>574</v>
      </c>
      <c r="K21" s="13">
        <f t="shared" si="12"/>
        <v>608</v>
      </c>
      <c r="L21" s="13">
        <f t="shared" si="13"/>
        <v>1420</v>
      </c>
      <c r="M21" s="13">
        <f t="shared" si="14"/>
        <v>1418</v>
      </c>
      <c r="N21" s="13">
        <f t="shared" si="15"/>
        <v>230</v>
      </c>
      <c r="O21" s="49">
        <f>+G21-I21-J135-K21-H21-J21</f>
        <v>18793</v>
      </c>
    </row>
    <row r="22" spans="1:27" ht="19.5" thickBot="1" x14ac:dyDescent="0.35">
      <c r="A22" s="47">
        <v>11</v>
      </c>
      <c r="B22" s="14" t="s">
        <v>24</v>
      </c>
      <c r="C22" s="88" t="s">
        <v>126</v>
      </c>
      <c r="D22" s="14" t="s">
        <v>69</v>
      </c>
      <c r="E22" s="14" t="s">
        <v>25</v>
      </c>
      <c r="F22" s="65" t="s">
        <v>14</v>
      </c>
      <c r="G22" s="16">
        <v>20000</v>
      </c>
      <c r="H22" s="16">
        <f t="shared" si="10"/>
        <v>0</v>
      </c>
      <c r="I22" s="16">
        <v>25</v>
      </c>
      <c r="J22" s="16">
        <f t="shared" si="11"/>
        <v>574</v>
      </c>
      <c r="K22" s="16">
        <f t="shared" si="12"/>
        <v>608</v>
      </c>
      <c r="L22" s="16">
        <f t="shared" si="13"/>
        <v>1420</v>
      </c>
      <c r="M22" s="16">
        <f t="shared" si="14"/>
        <v>1418</v>
      </c>
      <c r="N22" s="16">
        <f t="shared" si="15"/>
        <v>230</v>
      </c>
      <c r="O22" s="66">
        <f>+G22-I22-J134-K22-H22-J22</f>
        <v>18793</v>
      </c>
    </row>
    <row r="23" spans="1:27" s="78" customFormat="1" ht="23.25" thickBot="1" x14ac:dyDescent="0.35">
      <c r="A23" s="147" t="s">
        <v>130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9"/>
      <c r="S23" s="44"/>
      <c r="T23" s="44"/>
      <c r="U23" s="44"/>
      <c r="V23" s="44"/>
      <c r="W23" s="44"/>
      <c r="X23" s="44"/>
      <c r="Y23" s="44"/>
      <c r="Z23" s="44"/>
      <c r="AA23" s="44"/>
    </row>
    <row r="24" spans="1:27" x14ac:dyDescent="0.3">
      <c r="A24" s="6">
        <v>12</v>
      </c>
      <c r="B24" s="52" t="s">
        <v>93</v>
      </c>
      <c r="C24" s="82" t="s">
        <v>126</v>
      </c>
      <c r="D24" s="52" t="s">
        <v>108</v>
      </c>
      <c r="E24" s="52" t="s">
        <v>82</v>
      </c>
      <c r="F24" s="83" t="s">
        <v>14</v>
      </c>
      <c r="G24" s="8">
        <v>155000</v>
      </c>
      <c r="H24" s="17">
        <f>ROUND(IF(((G24-J24-K24)&gt;34685.01)*((G24-J24-K24)&lt;52027.43),(((G24-J24-K24)-34685.01)*0.15),+IF(((G24-J24-K24)&gt;52027.43)*((G24-J24-K24)&lt;72260.26),((((G24-J24-K24)-52027.43)*0.2)+2601.33),+IF((G24-J24-K24)&gt;72260.26,(((G24-J24-K24)-72260.26)*25%)+6648,0))),2)</f>
        <v>25042.81</v>
      </c>
      <c r="I24" s="18">
        <v>25</v>
      </c>
      <c r="J24" s="8">
        <f t="shared" ref="J24:J26" si="17">ROUND(IF((G24)&gt;(15600*20),((15600*20)*0.0287),(G24)*0.0287),2)</f>
        <v>4448.5</v>
      </c>
      <c r="K24" s="8">
        <f>ROUND(IF((G24)&gt;(15600*10),((15600*10)*0.0304),(G24)*0.0304),2)</f>
        <v>4712</v>
      </c>
      <c r="L24" s="8">
        <f>ROUND(IF((G24)&gt;(15600*20),((15600*20)*0.071),(G24)*0.071),2)</f>
        <v>11005</v>
      </c>
      <c r="M24" s="8">
        <f>ROUND(IF((G24)&gt;(15600*10),((15600*10)*0.0709),(G24)*0.0709),2)</f>
        <v>10989.5</v>
      </c>
      <c r="N24" s="8">
        <f>+ROUND(IF(G24&gt;(15600*4),((15600*4)*0.0115),G24*0.0115),2)</f>
        <v>717.6</v>
      </c>
      <c r="O24" s="113">
        <f>+G24-I24-J145-K24-H24-J24</f>
        <v>120771.69</v>
      </c>
    </row>
    <row r="25" spans="1:27" x14ac:dyDescent="0.3">
      <c r="A25" s="6">
        <v>13</v>
      </c>
      <c r="B25" s="12" t="s">
        <v>17</v>
      </c>
      <c r="C25" s="81" t="s">
        <v>125</v>
      </c>
      <c r="D25" s="12" t="s">
        <v>75</v>
      </c>
      <c r="E25" s="12" t="s">
        <v>152</v>
      </c>
      <c r="F25" s="48" t="s">
        <v>14</v>
      </c>
      <c r="G25" s="13">
        <v>50000</v>
      </c>
      <c r="H25" s="13">
        <f>ROUND(IF(((G25-J25-K25)&gt;34685.01)*((G25-J25-K25)&lt;52027.43),(((G25-J25-K25)-34685.01)*0.15),+IF(((G25-J25-K25)&gt;52027.43)*((G25-J25-K25)&lt;72260.26),((((G25-J25-K25)-52027.43)*0.2)+2601.33),+IF((G25-J25-K25)&gt;72260.26,(((G25-J25-K25)-72260.26)*25%)+6648,0))),2)</f>
        <v>1854</v>
      </c>
      <c r="I25" s="13">
        <v>25</v>
      </c>
      <c r="J25" s="13">
        <f t="shared" si="17"/>
        <v>1435</v>
      </c>
      <c r="K25" s="13">
        <f t="shared" ref="K25:K26" si="18">ROUND(IF((G25)&gt;(15600*10),((15600*10)*0.0304),(G25)*0.0304),2)</f>
        <v>1520</v>
      </c>
      <c r="L25" s="13">
        <f t="shared" ref="L25:L26" si="19">ROUND(IF((G25)&gt;(15600*20),((15600*20)*0.071),(G25)*0.071),2)</f>
        <v>3550</v>
      </c>
      <c r="M25" s="13">
        <f t="shared" ref="M25:M26" si="20">ROUND(IF((G25)&gt;(15600*10),((15600*10)*0.0709),(G25)*0.0709),2)</f>
        <v>3545</v>
      </c>
      <c r="N25" s="13">
        <f t="shared" ref="N25:N26" si="21">+ROUND(IF(G25&gt;(15600*4),((15600*4)*0.0115),G25*0.0115),2)</f>
        <v>575</v>
      </c>
      <c r="O25" s="49">
        <f>+G25-I25-J123-K25-H25-J25</f>
        <v>45166</v>
      </c>
      <c r="P25" s="50"/>
      <c r="S25" s="78"/>
      <c r="T25" s="78"/>
      <c r="U25" s="78"/>
      <c r="V25" s="78"/>
      <c r="W25" s="78"/>
      <c r="X25" s="78"/>
      <c r="Y25" s="78"/>
      <c r="Z25" s="78"/>
      <c r="AA25" s="78"/>
    </row>
    <row r="26" spans="1:27" ht="19.5" thickBot="1" x14ac:dyDescent="0.35">
      <c r="A26" s="6">
        <v>14</v>
      </c>
      <c r="B26" s="14" t="s">
        <v>20</v>
      </c>
      <c r="C26" s="88" t="s">
        <v>126</v>
      </c>
      <c r="D26" s="14" t="s">
        <v>21</v>
      </c>
      <c r="E26" s="14" t="s">
        <v>151</v>
      </c>
      <c r="F26" s="65" t="s">
        <v>14</v>
      </c>
      <c r="G26" s="16">
        <v>70000</v>
      </c>
      <c r="H26" s="16">
        <f t="shared" ref="H26:H30" si="22">ROUND(IF(((G26-J26-K26)&gt;34685.01)*((G26-J26-K26)&lt;52027.43),(((G26-J26-K26)-34685.01)*0.15),+IF(((G26-J26-K26)&gt;52027.43)*((G26-J26-K26)&lt;72260.26),((((G26-J26-K26)-52027.43)*0.2)+2601.33),+IF((G26-J26-K26)&gt;72260.26,(((G26-J26-K26)-72260.26)*25%)+6648,0))),2)</f>
        <v>5368.44</v>
      </c>
      <c r="I26" s="16">
        <v>25</v>
      </c>
      <c r="J26" s="16">
        <f t="shared" si="17"/>
        <v>2009</v>
      </c>
      <c r="K26" s="16">
        <f t="shared" si="18"/>
        <v>2128</v>
      </c>
      <c r="L26" s="16">
        <f t="shared" si="19"/>
        <v>4970</v>
      </c>
      <c r="M26" s="16">
        <f t="shared" si="20"/>
        <v>4963</v>
      </c>
      <c r="N26" s="16">
        <f t="shared" si="21"/>
        <v>717.6</v>
      </c>
      <c r="O26" s="66">
        <f>+G26-I26-J131-K26-H26-J26</f>
        <v>60469.56</v>
      </c>
    </row>
    <row r="27" spans="1:27" s="78" customFormat="1" ht="23.25" thickBot="1" x14ac:dyDescent="0.35">
      <c r="A27" s="147" t="s">
        <v>123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9"/>
      <c r="S27" s="44"/>
      <c r="T27" s="44"/>
      <c r="U27" s="44"/>
      <c r="V27" s="44"/>
      <c r="W27" s="44"/>
      <c r="X27" s="44"/>
      <c r="Y27" s="44"/>
      <c r="Z27" s="44"/>
      <c r="AA27" s="44"/>
    </row>
    <row r="28" spans="1:27" x14ac:dyDescent="0.3">
      <c r="A28" s="47">
        <v>15</v>
      </c>
      <c r="B28" s="52" t="s">
        <v>18</v>
      </c>
      <c r="C28" s="82" t="s">
        <v>126</v>
      </c>
      <c r="D28" s="52" t="s">
        <v>78</v>
      </c>
      <c r="E28" s="52" t="s">
        <v>137</v>
      </c>
      <c r="F28" s="83" t="s">
        <v>14</v>
      </c>
      <c r="G28" s="8">
        <v>85000</v>
      </c>
      <c r="H28" s="8">
        <f>ROUND(IF(((G28-J28-K28)&gt;34685.01)*((G28-J28-K28)&lt;52027.43),(((G28-J28-K28)-34685.01)*0.15),+IF(((G28-J28-K28)&gt;52027.43)*((G28-J28-K28)&lt;72260.26),((((G28-J28-K28)-52027.43)*0.2)+2601.33),+IF((G28-J28-K28)&gt;72260.26,(((G28-J28-K28)-72260.26)*25%)+6648,0))),2)</f>
        <v>8577.06</v>
      </c>
      <c r="I28" s="8">
        <v>25</v>
      </c>
      <c r="J28" s="8">
        <f t="shared" ref="J28:J30" si="23">ROUND(IF((G28)&gt;(15600*20),((15600*20)*0.0287),(G28)*0.0287),2)</f>
        <v>2439.5</v>
      </c>
      <c r="K28" s="8">
        <f t="shared" ref="K28:K30" si="24">ROUND(IF((G28)&gt;(15600*10),((15600*10)*0.0304),(G28)*0.0304),2)</f>
        <v>2584</v>
      </c>
      <c r="L28" s="8">
        <f t="shared" ref="L28:L30" si="25">ROUND(IF((G28)&gt;(15600*20),((15600*20)*0.071),(G28)*0.071),2)</f>
        <v>6035</v>
      </c>
      <c r="M28" s="8">
        <f t="shared" ref="M28:M30" si="26">ROUND(IF((G28)&gt;(15600*10),((15600*10)*0.0709),(G28)*0.0709),2)</f>
        <v>6026.5</v>
      </c>
      <c r="N28" s="8">
        <f t="shared" ref="N28:N30" si="27">+ROUND(IF(G28&gt;(15600*4),((15600*4)*0.0115),G28*0.0115),2)</f>
        <v>717.6</v>
      </c>
      <c r="O28" s="104">
        <f>+G28-I28-J127-K28-H28-J28</f>
        <v>71374.44</v>
      </c>
    </row>
    <row r="29" spans="1:27" x14ac:dyDescent="0.3">
      <c r="A29" s="47">
        <v>16</v>
      </c>
      <c r="B29" s="12" t="s">
        <v>49</v>
      </c>
      <c r="C29" s="81" t="s">
        <v>125</v>
      </c>
      <c r="D29" s="12" t="s">
        <v>80</v>
      </c>
      <c r="E29" s="12" t="s">
        <v>50</v>
      </c>
      <c r="F29" s="48" t="s">
        <v>14</v>
      </c>
      <c r="G29" s="13">
        <v>70000</v>
      </c>
      <c r="H29" s="13">
        <f>ROUND(IF(((G29-J29-K29)&gt;34685.01)*((G29-J29-K29)&lt;52027.43),(((G29-J29-K29)-34685.01)*0.15),+IF(((G29-J29-K29)&gt;52027.43)*((G29-J29-K29)&lt;72260.26),((((G29-J29-K29)-52027.43)*0.2)+2601.33),+IF((G29-J29-K29)&gt;72260.26,(((G29-J29-K29)-72260.26)*25%)+6648,0))),2)</f>
        <v>5368.44</v>
      </c>
      <c r="I29" s="13">
        <v>25</v>
      </c>
      <c r="J29" s="13">
        <f t="shared" si="23"/>
        <v>2009</v>
      </c>
      <c r="K29" s="13">
        <f t="shared" si="24"/>
        <v>2128</v>
      </c>
      <c r="L29" s="13">
        <f t="shared" si="25"/>
        <v>4970</v>
      </c>
      <c r="M29" s="13">
        <f t="shared" si="26"/>
        <v>4963</v>
      </c>
      <c r="N29" s="13">
        <f t="shared" si="27"/>
        <v>717.6</v>
      </c>
      <c r="O29" s="54">
        <f>+G29-H29-I29-J29-K29</f>
        <v>60469.56</v>
      </c>
      <c r="S29" s="78"/>
      <c r="T29" s="78"/>
      <c r="U29" s="78"/>
      <c r="V29" s="78"/>
      <c r="W29" s="78"/>
      <c r="X29" s="78"/>
      <c r="Y29" s="78"/>
      <c r="Z29" s="78"/>
      <c r="AA29" s="78"/>
    </row>
    <row r="30" spans="1:27" ht="19.5" thickBot="1" x14ac:dyDescent="0.35">
      <c r="A30" s="47">
        <v>17</v>
      </c>
      <c r="B30" s="14" t="s">
        <v>26</v>
      </c>
      <c r="C30" s="88" t="s">
        <v>126</v>
      </c>
      <c r="D30" s="14" t="s">
        <v>70</v>
      </c>
      <c r="E30" s="14" t="s">
        <v>27</v>
      </c>
      <c r="F30" s="65" t="s">
        <v>14</v>
      </c>
      <c r="G30" s="16">
        <v>70000</v>
      </c>
      <c r="H30" s="16">
        <f t="shared" si="22"/>
        <v>5368.44</v>
      </c>
      <c r="I30" s="16">
        <v>25</v>
      </c>
      <c r="J30" s="16">
        <f t="shared" si="23"/>
        <v>2009</v>
      </c>
      <c r="K30" s="16">
        <f t="shared" si="24"/>
        <v>2128</v>
      </c>
      <c r="L30" s="16">
        <f t="shared" si="25"/>
        <v>4970</v>
      </c>
      <c r="M30" s="16">
        <f t="shared" si="26"/>
        <v>4963</v>
      </c>
      <c r="N30" s="16">
        <f t="shared" si="27"/>
        <v>717.6</v>
      </c>
      <c r="O30" s="66">
        <f>+G30-I30-J136-K30-H30-J30</f>
        <v>60469.56</v>
      </c>
    </row>
    <row r="31" spans="1:27" s="78" customFormat="1" ht="23.25" thickBot="1" x14ac:dyDescent="0.35">
      <c r="A31" s="147" t="s">
        <v>110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9"/>
      <c r="S31" s="44"/>
      <c r="T31" s="44"/>
      <c r="U31" s="44"/>
      <c r="V31" s="44"/>
      <c r="W31" s="44"/>
      <c r="X31" s="44"/>
      <c r="Y31" s="44"/>
      <c r="Z31" s="44"/>
      <c r="AA31" s="44"/>
    </row>
    <row r="32" spans="1:27" x14ac:dyDescent="0.3">
      <c r="A32" s="47">
        <v>18</v>
      </c>
      <c r="B32" s="52" t="s">
        <v>34</v>
      </c>
      <c r="C32" s="82" t="s">
        <v>126</v>
      </c>
      <c r="D32" s="52" t="s">
        <v>117</v>
      </c>
      <c r="E32" s="52" t="s">
        <v>35</v>
      </c>
      <c r="F32" s="83" t="s">
        <v>14</v>
      </c>
      <c r="G32" s="8">
        <v>165000</v>
      </c>
      <c r="H32" s="8">
        <f t="shared" ref="H32:H45" si="28">ROUND(IF(((G32-J32-K32)&gt;34685.01)*((G32-J32-K32)&lt;52027.43),(((G32-J32-K32)-34685.01)*0.15),+IF(((G32-J32-K32)&gt;52027.43)*((G32-J32-K32)&lt;72260.26),((((G32-J32-K32)-52027.43)*0.2)+2601.33),+IF((G32-J32-K32)&gt;72260.26,(((G32-J32-K32)-72260.26)*25%)+6648,0))),2)</f>
        <v>27463.46</v>
      </c>
      <c r="I32" s="8">
        <v>25</v>
      </c>
      <c r="J32" s="8">
        <f t="shared" ref="J32:J38" si="29">ROUND(IF((G32)&gt;(15600*20),((15600*20)*0.0287),(G32)*0.0287),2)</f>
        <v>4735.5</v>
      </c>
      <c r="K32" s="8">
        <f t="shared" ref="K32:K38" si="30">ROUND(IF((G32)&gt;(15600*10),((15600*10)*0.0304),(G32)*0.0304),2)</f>
        <v>4742.3999999999996</v>
      </c>
      <c r="L32" s="8">
        <f t="shared" ref="L32:L38" si="31">ROUND(IF((G32)&gt;(15600*20),((15600*20)*0.071),(G32)*0.071),2)</f>
        <v>11715</v>
      </c>
      <c r="M32" s="8">
        <f>ROUND(IF((G32)&gt;(15600*10),((15600*10)*0.0709),(G32)*0.0709),2)</f>
        <v>11060.4</v>
      </c>
      <c r="N32" s="8">
        <f t="shared" ref="N32:N38" si="32">+ROUND(IF(G32&gt;(15600*4),((15600*4)*0.0115),G32*0.0115),2)</f>
        <v>717.6</v>
      </c>
      <c r="O32" s="104">
        <f>+G32-I32-J138-K32-H32-J32</f>
        <v>128033.64000000001</v>
      </c>
    </row>
    <row r="33" spans="1:27" x14ac:dyDescent="0.3">
      <c r="A33" s="47">
        <v>19</v>
      </c>
      <c r="B33" s="12" t="s">
        <v>32</v>
      </c>
      <c r="C33" s="81" t="s">
        <v>126</v>
      </c>
      <c r="D33" s="12" t="s">
        <v>73</v>
      </c>
      <c r="E33" s="12" t="s">
        <v>33</v>
      </c>
      <c r="F33" s="48" t="s">
        <v>14</v>
      </c>
      <c r="G33" s="13">
        <v>56000</v>
      </c>
      <c r="H33" s="13">
        <f t="shared" si="28"/>
        <v>2733.92</v>
      </c>
      <c r="I33" s="13">
        <v>25</v>
      </c>
      <c r="J33" s="13">
        <f t="shared" si="29"/>
        <v>1607.2</v>
      </c>
      <c r="K33" s="13">
        <f t="shared" si="30"/>
        <v>1702.4</v>
      </c>
      <c r="L33" s="13">
        <f t="shared" si="31"/>
        <v>3976</v>
      </c>
      <c r="M33" s="13">
        <f t="shared" ref="M33:M38" si="33">ROUND(IF((G33)&gt;(15600*10),((15600*10)*0.0709),(G33)*0.0709),2)</f>
        <v>3970.4</v>
      </c>
      <c r="N33" s="13">
        <f t="shared" si="32"/>
        <v>644</v>
      </c>
      <c r="O33" s="49">
        <f>+G33-I33-J139-K33-H33-J33</f>
        <v>49931.48</v>
      </c>
    </row>
    <row r="34" spans="1:27" x14ac:dyDescent="0.3">
      <c r="A34" s="47">
        <v>20</v>
      </c>
      <c r="B34" s="12" t="s">
        <v>38</v>
      </c>
      <c r="C34" s="81" t="s">
        <v>126</v>
      </c>
      <c r="D34" s="12" t="s">
        <v>73</v>
      </c>
      <c r="E34" s="12" t="s">
        <v>39</v>
      </c>
      <c r="F34" s="48" t="s">
        <v>14</v>
      </c>
      <c r="G34" s="13">
        <v>140000</v>
      </c>
      <c r="H34" s="13">
        <f t="shared" si="28"/>
        <v>21514.44</v>
      </c>
      <c r="I34" s="13">
        <v>25</v>
      </c>
      <c r="J34" s="13">
        <f t="shared" si="29"/>
        <v>4018</v>
      </c>
      <c r="K34" s="13">
        <f t="shared" si="30"/>
        <v>4256</v>
      </c>
      <c r="L34" s="13">
        <f t="shared" si="31"/>
        <v>9940</v>
      </c>
      <c r="M34" s="13">
        <f t="shared" si="33"/>
        <v>9926</v>
      </c>
      <c r="N34" s="13">
        <f t="shared" si="32"/>
        <v>717.6</v>
      </c>
      <c r="O34" s="49">
        <f>+G34-I34-J140-K34-H34-J34</f>
        <v>110186.56</v>
      </c>
    </row>
    <row r="35" spans="1:27" x14ac:dyDescent="0.3">
      <c r="A35" s="47">
        <v>21</v>
      </c>
      <c r="B35" s="12" t="s">
        <v>57</v>
      </c>
      <c r="C35" s="81" t="s">
        <v>126</v>
      </c>
      <c r="D35" s="12" t="s">
        <v>73</v>
      </c>
      <c r="E35" s="55" t="s">
        <v>58</v>
      </c>
      <c r="F35" s="48" t="s">
        <v>14</v>
      </c>
      <c r="G35" s="13">
        <v>60000</v>
      </c>
      <c r="H35" s="13">
        <f t="shared" si="28"/>
        <v>3486.64</v>
      </c>
      <c r="I35" s="13">
        <v>25</v>
      </c>
      <c r="J35" s="13">
        <f t="shared" si="29"/>
        <v>1722</v>
      </c>
      <c r="K35" s="13">
        <f t="shared" si="30"/>
        <v>1824</v>
      </c>
      <c r="L35" s="13">
        <f t="shared" si="31"/>
        <v>4260</v>
      </c>
      <c r="M35" s="13">
        <f t="shared" si="33"/>
        <v>4254</v>
      </c>
      <c r="N35" s="13">
        <f t="shared" si="32"/>
        <v>690</v>
      </c>
      <c r="O35" s="49">
        <f>+G35-I35-J141-K35-H35-J35</f>
        <v>52942.36</v>
      </c>
    </row>
    <row r="36" spans="1:27" x14ac:dyDescent="0.3">
      <c r="A36" s="47">
        <v>22</v>
      </c>
      <c r="B36" s="12" t="s">
        <v>59</v>
      </c>
      <c r="C36" s="81" t="s">
        <v>126</v>
      </c>
      <c r="D36" s="12" t="s">
        <v>73</v>
      </c>
      <c r="E36" s="55" t="s">
        <v>58</v>
      </c>
      <c r="F36" s="48" t="s">
        <v>14</v>
      </c>
      <c r="G36" s="13">
        <v>60000</v>
      </c>
      <c r="H36" s="13">
        <f t="shared" si="28"/>
        <v>3486.64</v>
      </c>
      <c r="I36" s="13">
        <v>25</v>
      </c>
      <c r="J36" s="13">
        <f t="shared" si="29"/>
        <v>1722</v>
      </c>
      <c r="K36" s="13">
        <f t="shared" si="30"/>
        <v>1824</v>
      </c>
      <c r="L36" s="13">
        <f t="shared" si="31"/>
        <v>4260</v>
      </c>
      <c r="M36" s="13">
        <f t="shared" si="33"/>
        <v>4254</v>
      </c>
      <c r="N36" s="13">
        <f t="shared" si="32"/>
        <v>690</v>
      </c>
      <c r="O36" s="49">
        <f>+G36-I36-J142-K36-H36-J36</f>
        <v>52942.36</v>
      </c>
    </row>
    <row r="37" spans="1:27" x14ac:dyDescent="0.3">
      <c r="A37" s="47">
        <v>23</v>
      </c>
      <c r="B37" s="12" t="s">
        <v>62</v>
      </c>
      <c r="C37" s="81" t="s">
        <v>126</v>
      </c>
      <c r="D37" s="12" t="s">
        <v>73</v>
      </c>
      <c r="E37" s="55" t="s">
        <v>63</v>
      </c>
      <c r="F37" s="48" t="s">
        <v>14</v>
      </c>
      <c r="G37" s="13">
        <v>70000</v>
      </c>
      <c r="H37" s="13">
        <f t="shared" si="28"/>
        <v>5368.44</v>
      </c>
      <c r="I37" s="13">
        <v>25</v>
      </c>
      <c r="J37" s="13">
        <f t="shared" si="29"/>
        <v>2009</v>
      </c>
      <c r="K37" s="13">
        <f t="shared" si="30"/>
        <v>2128</v>
      </c>
      <c r="L37" s="13">
        <f t="shared" si="31"/>
        <v>4970</v>
      </c>
      <c r="M37" s="13">
        <f t="shared" si="33"/>
        <v>4963</v>
      </c>
      <c r="N37" s="13">
        <f t="shared" si="32"/>
        <v>717.6</v>
      </c>
      <c r="O37" s="49">
        <f>+G37-I37-J144-K37-H37-J37</f>
        <v>60469.56</v>
      </c>
      <c r="S37" s="78"/>
      <c r="T37" s="78"/>
      <c r="U37" s="78"/>
      <c r="V37" s="78"/>
      <c r="W37" s="78"/>
      <c r="X37" s="78"/>
      <c r="Y37" s="78"/>
      <c r="Z37" s="78"/>
      <c r="AA37" s="78"/>
    </row>
    <row r="38" spans="1:27" ht="19.5" thickBot="1" x14ac:dyDescent="0.35">
      <c r="A38" s="105">
        <v>24</v>
      </c>
      <c r="B38" s="20" t="s">
        <v>47</v>
      </c>
      <c r="C38" s="112" t="s">
        <v>126</v>
      </c>
      <c r="D38" s="20" t="s">
        <v>68</v>
      </c>
      <c r="E38" s="20" t="s">
        <v>48</v>
      </c>
      <c r="F38" s="65" t="s">
        <v>14</v>
      </c>
      <c r="G38" s="18">
        <v>40000</v>
      </c>
      <c r="H38" s="16">
        <f t="shared" si="28"/>
        <v>442.65</v>
      </c>
      <c r="I38" s="18">
        <v>25</v>
      </c>
      <c r="J38" s="16">
        <f t="shared" si="29"/>
        <v>1148</v>
      </c>
      <c r="K38" s="16">
        <f t="shared" si="30"/>
        <v>1216</v>
      </c>
      <c r="L38" s="16">
        <f t="shared" si="31"/>
        <v>2840</v>
      </c>
      <c r="M38" s="16">
        <f t="shared" si="33"/>
        <v>2836</v>
      </c>
      <c r="N38" s="16">
        <f t="shared" si="32"/>
        <v>460</v>
      </c>
      <c r="O38" s="66">
        <f>+G38-I38-J145-K38-H38-J38</f>
        <v>37168.35</v>
      </c>
    </row>
    <row r="39" spans="1:27" s="133" customFormat="1" ht="23.25" customHeight="1" thickBot="1" x14ac:dyDescent="0.35">
      <c r="A39" s="157" t="s">
        <v>138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9"/>
    </row>
    <row r="40" spans="1:27" s="138" customFormat="1" ht="23.25" customHeight="1" thickBot="1" x14ac:dyDescent="0.35">
      <c r="A40" s="47">
        <v>25</v>
      </c>
      <c r="B40" s="52" t="s">
        <v>141</v>
      </c>
      <c r="C40" s="82" t="s">
        <v>125</v>
      </c>
      <c r="D40" s="7" t="s">
        <v>139</v>
      </c>
      <c r="E40" s="7" t="s">
        <v>120</v>
      </c>
      <c r="F40" s="65" t="s">
        <v>14</v>
      </c>
      <c r="G40" s="8">
        <v>52000</v>
      </c>
      <c r="H40" s="8">
        <f>ROUND(IF(((G40-J40-K40)&gt;34685.01)*((G40-J40-K40)&lt;52027.43),(((G40-J40-K40)-34685.01)*0.15),+IF(((G40-J40-K40)&gt;52027.43)*((G40-J40-K40)&lt;72260.26),((((G40-J40-K40)-52027.43)*0.2)+2601.33),+IF((G40-J40-K40)&gt;72260.26,(((G40-J40-K40)-72260.26)*25%)+6648,0))),2)</f>
        <v>2136.27</v>
      </c>
      <c r="I40" s="8">
        <v>25</v>
      </c>
      <c r="J40" s="8">
        <f>ROUND(IF((G40)&gt;(15600*20),((15600*20)*0.0287),(G40)*0.0287),2)</f>
        <v>1492.4</v>
      </c>
      <c r="K40" s="8">
        <f>ROUND(IF((G40)&gt;(15600*10),((15600*10)*0.0304),(G40)*0.0304),2)</f>
        <v>1580.8</v>
      </c>
      <c r="L40" s="8">
        <f>ROUND(IF((G40)&gt;(15600*20),((15600*20)*0.071),(G40)*0.071),2)</f>
        <v>3692</v>
      </c>
      <c r="M40" s="8">
        <f>ROUND(IF((G40)&gt;(15600*10),((15600*10)*0.0709),(G40)*0.0709),2)</f>
        <v>3686.8</v>
      </c>
      <c r="N40" s="8">
        <f>+ROUND(IF(G40&gt;(15600*4),((15600*4)*0.0115),G40*0.0115),2)</f>
        <v>598</v>
      </c>
      <c r="O40" s="53">
        <f>+G40-H40-I40-J40-K40</f>
        <v>46765.53</v>
      </c>
    </row>
    <row r="41" spans="1:27" s="78" customFormat="1" ht="23.25" thickBot="1" x14ac:dyDescent="0.35">
      <c r="A41" s="147" t="s">
        <v>122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9"/>
      <c r="S41" s="44"/>
      <c r="T41" s="44"/>
      <c r="U41" s="44"/>
      <c r="V41" s="44"/>
      <c r="W41" s="44"/>
      <c r="X41" s="44"/>
      <c r="Y41" s="44"/>
      <c r="Z41" s="44"/>
      <c r="AA41" s="44"/>
    </row>
    <row r="42" spans="1:27" x14ac:dyDescent="0.3">
      <c r="A42" s="47">
        <v>26</v>
      </c>
      <c r="B42" s="52" t="s">
        <v>36</v>
      </c>
      <c r="C42" s="82" t="s">
        <v>126</v>
      </c>
      <c r="D42" s="52" t="s">
        <v>37</v>
      </c>
      <c r="E42" s="52" t="s">
        <v>37</v>
      </c>
      <c r="F42" s="83" t="s">
        <v>14</v>
      </c>
      <c r="G42" s="8">
        <v>165000</v>
      </c>
      <c r="H42" s="8">
        <f t="shared" si="28"/>
        <v>27463.46</v>
      </c>
      <c r="I42" s="8">
        <v>25</v>
      </c>
      <c r="J42" s="8">
        <f t="shared" ref="J42:J47" si="34">ROUND(IF((G42)&gt;(15600*20),((15600*20)*0.0287),(G42)*0.0287),2)</f>
        <v>4735.5</v>
      </c>
      <c r="K42" s="8">
        <f t="shared" ref="K42:K47" si="35">ROUND(IF((G42)&gt;(15600*10),((15600*10)*0.0304),(G42)*0.0304),2)</f>
        <v>4742.3999999999996</v>
      </c>
      <c r="L42" s="8">
        <f t="shared" ref="L42:L47" si="36">ROUND(IF((G42)&gt;(15600*20),((15600*20)*0.071),(G42)*0.071),2)</f>
        <v>11715</v>
      </c>
      <c r="M42" s="8">
        <f t="shared" ref="M42:M47" si="37">ROUND(IF((G42)&gt;(15600*10),((15600*10)*0.0709),(G42)*0.0709),2)</f>
        <v>11060.4</v>
      </c>
      <c r="N42" s="8">
        <f t="shared" ref="N42:N47" si="38">+ROUND(IF(G42&gt;(15600*4),((15600*4)*0.0115),G42*0.0115),2)</f>
        <v>717.6</v>
      </c>
      <c r="O42" s="104">
        <f>+G42-I42-J139-K42-H42-J42</f>
        <v>128033.64000000001</v>
      </c>
    </row>
    <row r="43" spans="1:27" x14ac:dyDescent="0.3">
      <c r="A43" s="47">
        <v>27</v>
      </c>
      <c r="B43" s="12" t="s">
        <v>60</v>
      </c>
      <c r="C43" s="81" t="s">
        <v>125</v>
      </c>
      <c r="D43" s="12" t="s">
        <v>74</v>
      </c>
      <c r="E43" s="55" t="s">
        <v>61</v>
      </c>
      <c r="F43" s="48" t="s">
        <v>14</v>
      </c>
      <c r="G43" s="13">
        <v>140000</v>
      </c>
      <c r="H43" s="13">
        <f>ROUND(IF(((G43-J43-K43)&gt;34685.01)*((G43-J43-K43)&lt;52027.43),(((G43-J43-K43)-34685.01)*0.15),+IF(((G43-J43-K43)&gt;52027.43)*((G43-J43-K43)&lt;72260.26),((((G43-J43-K43)-52027.43)*0.2)+2601.33),+IF((G43-J43-K43)&gt;72260.26,(((G43-J43-K43)-72260.26)*25%)+6648,0))),2)</f>
        <v>21514.44</v>
      </c>
      <c r="I43" s="13">
        <v>25</v>
      </c>
      <c r="J43" s="13">
        <f t="shared" si="34"/>
        <v>4018</v>
      </c>
      <c r="K43" s="13">
        <f t="shared" si="35"/>
        <v>4256</v>
      </c>
      <c r="L43" s="13">
        <f t="shared" si="36"/>
        <v>9940</v>
      </c>
      <c r="M43" s="13">
        <f t="shared" si="37"/>
        <v>9926</v>
      </c>
      <c r="N43" s="13">
        <f t="shared" si="38"/>
        <v>717.6</v>
      </c>
      <c r="O43" s="54">
        <f>+G43-H43-I43-J43-K43</f>
        <v>110186.56</v>
      </c>
    </row>
    <row r="44" spans="1:27" x14ac:dyDescent="0.3">
      <c r="A44" s="47">
        <v>28</v>
      </c>
      <c r="B44" s="12" t="s">
        <v>64</v>
      </c>
      <c r="C44" s="81" t="s">
        <v>125</v>
      </c>
      <c r="D44" s="12" t="s">
        <v>74</v>
      </c>
      <c r="E44" s="55" t="s">
        <v>65</v>
      </c>
      <c r="F44" s="48" t="s">
        <v>14</v>
      </c>
      <c r="G44" s="13">
        <v>60000</v>
      </c>
      <c r="H44" s="13">
        <f t="shared" si="28"/>
        <v>3486.64</v>
      </c>
      <c r="I44" s="13">
        <v>25</v>
      </c>
      <c r="J44" s="13">
        <f t="shared" si="34"/>
        <v>1722</v>
      </c>
      <c r="K44" s="13">
        <f t="shared" si="35"/>
        <v>1824</v>
      </c>
      <c r="L44" s="13">
        <f t="shared" si="36"/>
        <v>4260</v>
      </c>
      <c r="M44" s="13">
        <f t="shared" si="37"/>
        <v>4254</v>
      </c>
      <c r="N44" s="13">
        <f t="shared" si="38"/>
        <v>690</v>
      </c>
      <c r="O44" s="54">
        <f t="shared" ref="O44:O45" si="39">+G44-H44-I44-J44-K44</f>
        <v>52942.36</v>
      </c>
      <c r="S44" s="77"/>
      <c r="T44" s="77"/>
      <c r="U44" s="77"/>
      <c r="V44" s="77"/>
      <c r="W44" s="77"/>
      <c r="X44" s="77"/>
      <c r="Y44" s="77"/>
      <c r="Z44" s="77"/>
      <c r="AA44" s="77"/>
    </row>
    <row r="45" spans="1:27" x14ac:dyDescent="0.3">
      <c r="A45" s="47">
        <v>29</v>
      </c>
      <c r="B45" s="14" t="s">
        <v>66</v>
      </c>
      <c r="C45" s="88" t="s">
        <v>125</v>
      </c>
      <c r="D45" s="12" t="s">
        <v>74</v>
      </c>
      <c r="E45" s="56" t="s">
        <v>65</v>
      </c>
      <c r="F45" s="48" t="s">
        <v>14</v>
      </c>
      <c r="G45" s="13">
        <v>60000</v>
      </c>
      <c r="H45" s="13">
        <f t="shared" si="28"/>
        <v>3486.64</v>
      </c>
      <c r="I45" s="16">
        <v>25</v>
      </c>
      <c r="J45" s="13">
        <f t="shared" si="34"/>
        <v>1722</v>
      </c>
      <c r="K45" s="13">
        <f t="shared" si="35"/>
        <v>1824</v>
      </c>
      <c r="L45" s="13">
        <f t="shared" si="36"/>
        <v>4260</v>
      </c>
      <c r="M45" s="13">
        <f t="shared" si="37"/>
        <v>4254</v>
      </c>
      <c r="N45" s="13">
        <f t="shared" si="38"/>
        <v>690</v>
      </c>
      <c r="O45" s="57">
        <f t="shared" si="39"/>
        <v>52942.36</v>
      </c>
    </row>
    <row r="46" spans="1:27" s="77" customFormat="1" x14ac:dyDescent="0.3">
      <c r="A46" s="47">
        <v>30</v>
      </c>
      <c r="B46" s="12" t="s">
        <v>121</v>
      </c>
      <c r="C46" s="81" t="s">
        <v>126</v>
      </c>
      <c r="D46" s="43" t="s">
        <v>77</v>
      </c>
      <c r="E46" s="55" t="s">
        <v>120</v>
      </c>
      <c r="F46" s="48" t="s">
        <v>14</v>
      </c>
      <c r="G46" s="16">
        <v>55000</v>
      </c>
      <c r="H46" s="13">
        <f>ROUND(IF(((G46-J46-K46)&gt;34685.01)*((G46-J46-K46)&lt;52027.43),(((G46-J46-K46)-34685.01)*0.15),+IF(((G46-J46-K46)&gt;52027.43)*((G46-J46-K46)&lt;72260.26),((((G46-J46-K46)-52027.43)*0.2)+2601.33),+IF((G46-J46-K46)&gt;72260.26,(((G46-J46-K46)-72260.26)*25%)+6648,0))),2)</f>
        <v>2559.67</v>
      </c>
      <c r="I46" s="13">
        <v>25</v>
      </c>
      <c r="J46" s="13">
        <f t="shared" si="34"/>
        <v>1578.5</v>
      </c>
      <c r="K46" s="13">
        <f t="shared" si="35"/>
        <v>1672</v>
      </c>
      <c r="L46" s="13">
        <f t="shared" si="36"/>
        <v>3905</v>
      </c>
      <c r="M46" s="13">
        <f t="shared" si="37"/>
        <v>3899.5</v>
      </c>
      <c r="N46" s="13">
        <f t="shared" si="38"/>
        <v>632.5</v>
      </c>
      <c r="O46" s="49">
        <f>+G46-I46-J146-K46-H46-J46</f>
        <v>49164.83</v>
      </c>
      <c r="S46" s="78"/>
      <c r="T46" s="78"/>
      <c r="U46" s="78"/>
      <c r="V46" s="78"/>
      <c r="W46" s="78"/>
      <c r="X46" s="78"/>
      <c r="Y46" s="78"/>
      <c r="Z46" s="78"/>
      <c r="AA46" s="78"/>
    </row>
    <row r="47" spans="1:27" ht="19.5" thickBot="1" x14ac:dyDescent="0.35">
      <c r="A47" s="47">
        <v>31</v>
      </c>
      <c r="B47" s="14" t="s">
        <v>40</v>
      </c>
      <c r="C47" s="88" t="s">
        <v>125</v>
      </c>
      <c r="D47" s="14" t="s">
        <v>76</v>
      </c>
      <c r="E47" s="14" t="s">
        <v>41</v>
      </c>
      <c r="F47" s="65" t="s">
        <v>14</v>
      </c>
      <c r="G47" s="16">
        <v>60000</v>
      </c>
      <c r="H47" s="16">
        <f>ROUND(IF(((G47-J47-K47)&gt;34685.01)*((G47-J47-K47)&lt;52027.43),(((G47-J47-K47)-34685.01)*0.15),+IF(((G47-J47-K47)&gt;52027.43)*((G47-J47-K47)&lt;72260.26),((((G47-J47-K47)-52027.43)*0.2)+2601.33),+IF((G47-J47-K47)&gt;72260.26,(((G47-J47-K47)-72260.26)*25%)+6648,0))),2)</f>
        <v>3486.64</v>
      </c>
      <c r="I47" s="16">
        <v>25</v>
      </c>
      <c r="J47" s="16">
        <f t="shared" si="34"/>
        <v>1722</v>
      </c>
      <c r="K47" s="16">
        <f t="shared" si="35"/>
        <v>1824</v>
      </c>
      <c r="L47" s="16">
        <f t="shared" si="36"/>
        <v>4260</v>
      </c>
      <c r="M47" s="16">
        <f t="shared" si="37"/>
        <v>4254</v>
      </c>
      <c r="N47" s="16">
        <f t="shared" si="38"/>
        <v>690</v>
      </c>
      <c r="O47" s="66">
        <f>+G47-I47-J144-K47-H47-J47</f>
        <v>52942.36</v>
      </c>
    </row>
    <row r="48" spans="1:27" s="78" customFormat="1" ht="23.25" thickBot="1" x14ac:dyDescent="0.35">
      <c r="A48" s="147" t="s">
        <v>135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9"/>
      <c r="S48" s="44"/>
      <c r="T48" s="44"/>
      <c r="U48" s="44"/>
      <c r="V48" s="44"/>
      <c r="W48" s="44"/>
      <c r="X48" s="44"/>
      <c r="Y48" s="44"/>
      <c r="Z48" s="44"/>
      <c r="AA48" s="44"/>
    </row>
    <row r="49" spans="1:17" ht="19.5" thickBot="1" x14ac:dyDescent="0.35">
      <c r="A49" s="87">
        <v>32</v>
      </c>
      <c r="B49" s="114" t="s">
        <v>86</v>
      </c>
      <c r="C49" s="115" t="s">
        <v>126</v>
      </c>
      <c r="D49" s="116" t="s">
        <v>135</v>
      </c>
      <c r="E49" s="114" t="s">
        <v>136</v>
      </c>
      <c r="F49" s="117" t="s">
        <v>14</v>
      </c>
      <c r="G49" s="118">
        <v>65000</v>
      </c>
      <c r="H49" s="118">
        <f>ROUND(IF(((G49-J49-K49)&gt;34685.01)*((G49-J49-K49)&lt;52027.43),(((G49-J49-K49)-34685.01)*0.15),+IF(((G49-J49-K49)&gt;52027.43)*((G49-J49-K49)&lt;72260.26),((((G49-J49-K49)-52027.43)*0.2)+2601.33),+IF((G49-J49-K49)&gt;72260.26,(((G49-J49-K49)-72260.26)*25%)+6648,0))),2)</f>
        <v>4427.54</v>
      </c>
      <c r="I49" s="118">
        <v>25</v>
      </c>
      <c r="J49" s="118">
        <f>ROUND(IF((G49)&gt;(15600*20),((15600*20)*0.0287),(G49)*0.0287),2)</f>
        <v>1865.5</v>
      </c>
      <c r="K49" s="118">
        <f>ROUND(IF((G49)&gt;(15600*10),((15600*10)*0.0304),(G49)*0.0304),2)</f>
        <v>1976</v>
      </c>
      <c r="L49" s="118">
        <f>ROUND(IF((G49)&gt;(15600*20),((15600*20)*0.071),(G49)*0.071),2)</f>
        <v>4615</v>
      </c>
      <c r="M49" s="118">
        <f>ROUND(IF((G49)&gt;(15600*10),((15600*10)*0.0709),(G49)*0.0709),2)</f>
        <v>4608.5</v>
      </c>
      <c r="N49" s="118">
        <f t="shared" ref="N49" si="40">+ROUND(IF(G49&gt;(15600*4),((15600*4)*0.0115),G49*0.0115),2)</f>
        <v>717.6</v>
      </c>
      <c r="O49" s="119">
        <f>+G49-H49-I49-J49-K49</f>
        <v>56705.96</v>
      </c>
    </row>
    <row r="50" spans="1:17" ht="19.5" thickBot="1" x14ac:dyDescent="0.35">
      <c r="A50" s="143" t="s">
        <v>55</v>
      </c>
      <c r="B50" s="144"/>
      <c r="C50" s="144"/>
      <c r="D50" s="144"/>
      <c r="E50" s="144"/>
      <c r="F50" s="145"/>
      <c r="G50" s="100">
        <f>SUM(G11:G49)</f>
        <v>2556000</v>
      </c>
      <c r="H50" s="100">
        <f t="shared" ref="H50:O50" si="41">SUM(H11:H49)</f>
        <v>282450.96000000002</v>
      </c>
      <c r="I50" s="100">
        <f t="shared" si="41"/>
        <v>801</v>
      </c>
      <c r="J50" s="100">
        <f t="shared" si="41"/>
        <v>73357.2</v>
      </c>
      <c r="K50" s="100">
        <f t="shared" si="41"/>
        <v>74449.600000000006</v>
      </c>
      <c r="L50" s="100">
        <f t="shared" si="41"/>
        <v>181476</v>
      </c>
      <c r="M50" s="100">
        <f t="shared" si="41"/>
        <v>173634.09999999998</v>
      </c>
      <c r="N50" s="100">
        <f t="shared" si="41"/>
        <v>19623.600000000002</v>
      </c>
      <c r="O50" s="100">
        <f t="shared" si="41"/>
        <v>2124941.2400000012</v>
      </c>
    </row>
    <row r="51" spans="1:17" x14ac:dyDescent="0.3">
      <c r="B51" s="58"/>
      <c r="C51" s="58"/>
      <c r="D51" s="58"/>
      <c r="E51" s="58"/>
      <c r="F51" s="59"/>
      <c r="G51" s="59"/>
      <c r="H51" s="1"/>
      <c r="I51" s="25"/>
      <c r="J51" s="26"/>
      <c r="K51" s="26"/>
      <c r="L51" s="26"/>
      <c r="M51" s="26"/>
      <c r="N51" s="26"/>
      <c r="O51" s="26"/>
      <c r="P51" s="26"/>
    </row>
    <row r="52" spans="1:17" x14ac:dyDescent="0.3">
      <c r="A52" s="1"/>
      <c r="B52" s="1"/>
      <c r="C52" s="25"/>
      <c r="D52" s="1"/>
      <c r="E52" s="1" t="s">
        <v>28</v>
      </c>
      <c r="F52" s="1"/>
      <c r="G52" s="1"/>
      <c r="H52" s="60"/>
      <c r="I52" s="25"/>
      <c r="J52" s="46"/>
      <c r="K52" s="46"/>
      <c r="L52" s="1" t="s">
        <v>0</v>
      </c>
      <c r="M52" s="1"/>
      <c r="N52" s="61"/>
      <c r="O52" s="61"/>
      <c r="P52" s="61"/>
    </row>
    <row r="53" spans="1:17" ht="19.5" thickBot="1" x14ac:dyDescent="0.35">
      <c r="B53" s="25"/>
      <c r="E53" s="3" t="s">
        <v>29</v>
      </c>
      <c r="F53" s="62">
        <f>+G50+L50+M50+N50</f>
        <v>2930733.7</v>
      </c>
      <c r="G53" s="63"/>
      <c r="H53" s="63"/>
      <c r="K53" s="26"/>
      <c r="L53" s="60"/>
      <c r="M53" s="60"/>
      <c r="N53" s="60"/>
      <c r="O53" s="1"/>
      <c r="P53" s="61"/>
    </row>
    <row r="54" spans="1:17" ht="19.5" thickTop="1" x14ac:dyDescent="0.3">
      <c r="E54" s="3"/>
      <c r="F54" s="64"/>
      <c r="G54" s="63"/>
      <c r="H54" s="63"/>
      <c r="K54" s="26"/>
      <c r="L54" s="60"/>
      <c r="M54" s="60"/>
      <c r="N54" s="60"/>
      <c r="O54" s="1"/>
      <c r="P54" s="61"/>
    </row>
    <row r="55" spans="1:17" s="139" customFormat="1" x14ac:dyDescent="0.3">
      <c r="C55" s="93"/>
      <c r="E55" s="3"/>
      <c r="F55" s="64"/>
      <c r="G55" s="63"/>
      <c r="H55" s="63"/>
      <c r="K55" s="26"/>
      <c r="L55" s="60"/>
      <c r="M55" s="60"/>
      <c r="N55" s="60"/>
      <c r="O55" s="1"/>
      <c r="P55" s="61"/>
    </row>
    <row r="56" spans="1:17" x14ac:dyDescent="0.3">
      <c r="A56" s="1"/>
      <c r="C56" s="25"/>
      <c r="D56" s="1"/>
      <c r="E56" s="1"/>
      <c r="F56" s="1"/>
      <c r="G56" s="1"/>
      <c r="H56" s="1"/>
      <c r="I56" s="25" t="s">
        <v>30</v>
      </c>
      <c r="J56" s="61"/>
      <c r="K56" s="61"/>
      <c r="L56" s="60"/>
      <c r="M56" s="60"/>
      <c r="N56" s="1"/>
      <c r="O56" s="1"/>
      <c r="P56" s="1"/>
      <c r="Q56" s="138"/>
    </row>
    <row r="57" spans="1:17" x14ac:dyDescent="0.3">
      <c r="A57" s="1"/>
      <c r="B57" s="1"/>
      <c r="C57" s="25"/>
      <c r="D57" s="1"/>
      <c r="E57" s="1"/>
      <c r="F57" s="1"/>
      <c r="G57" s="25"/>
      <c r="H57" s="31"/>
      <c r="I57" s="1"/>
      <c r="J57" s="60"/>
      <c r="K57" s="60"/>
      <c r="L57" s="1"/>
      <c r="M57" s="1"/>
      <c r="N57" s="1"/>
      <c r="O57" s="138"/>
      <c r="P57" s="138"/>
      <c r="Q57" s="138"/>
    </row>
    <row r="58" spans="1:17" x14ac:dyDescent="0.3">
      <c r="B58" s="1"/>
      <c r="C58" s="25"/>
      <c r="D58" s="23"/>
      <c r="E58" s="25"/>
      <c r="F58" s="32"/>
      <c r="G58" s="32"/>
      <c r="H58" s="32"/>
      <c r="I58" s="1"/>
      <c r="J58" s="1"/>
      <c r="K58" s="60"/>
      <c r="L58" s="1"/>
      <c r="M58" s="1"/>
      <c r="N58" s="1"/>
      <c r="O58" s="138"/>
      <c r="P58" s="138"/>
      <c r="Q58" s="138"/>
    </row>
    <row r="59" spans="1:17" ht="19.5" thickBot="1" x14ac:dyDescent="0.35">
      <c r="B59" s="36"/>
      <c r="C59" s="1"/>
      <c r="D59" s="138"/>
      <c r="E59" s="36"/>
      <c r="F59" s="32"/>
      <c r="G59" s="35"/>
      <c r="H59" s="36"/>
      <c r="I59" s="36"/>
      <c r="J59" s="36"/>
      <c r="K59" s="1"/>
      <c r="L59" s="138"/>
      <c r="M59" s="138"/>
      <c r="N59" s="138"/>
      <c r="O59" s="138"/>
      <c r="P59" s="138"/>
      <c r="Q59" s="138"/>
    </row>
    <row r="60" spans="1:17" x14ac:dyDescent="0.3">
      <c r="B60" s="37" t="s">
        <v>82</v>
      </c>
      <c r="C60" s="1"/>
      <c r="D60" s="138"/>
      <c r="E60" s="37" t="s">
        <v>83</v>
      </c>
      <c r="F60" s="138"/>
      <c r="G60" s="146" t="s">
        <v>81</v>
      </c>
      <c r="H60" s="146"/>
      <c r="I60" s="146"/>
      <c r="J60" s="146"/>
      <c r="K60" s="32"/>
      <c r="L60" s="1"/>
      <c r="M60" s="1"/>
      <c r="N60" s="138"/>
      <c r="O60" s="138"/>
      <c r="P60" s="138"/>
      <c r="Q60" s="138"/>
    </row>
    <row r="61" spans="1:17" x14ac:dyDescent="0.3">
      <c r="B61" s="44" t="s">
        <v>93</v>
      </c>
      <c r="C61" s="1"/>
      <c r="D61" s="138"/>
      <c r="E61" s="138" t="s">
        <v>91</v>
      </c>
      <c r="F61" s="138"/>
      <c r="G61" s="142" t="s">
        <v>94</v>
      </c>
      <c r="H61" s="142"/>
      <c r="I61" s="142"/>
      <c r="J61" s="142"/>
      <c r="K61" s="32"/>
      <c r="L61" s="32"/>
      <c r="M61" s="1"/>
      <c r="N61" s="1"/>
      <c r="O61" s="138"/>
      <c r="P61" s="138"/>
      <c r="Q61" s="138"/>
    </row>
    <row r="62" spans="1:17" x14ac:dyDescent="0.3">
      <c r="C62" s="23"/>
      <c r="D62" s="23"/>
      <c r="E62" s="93"/>
      <c r="F62" s="138"/>
      <c r="G62" s="138"/>
      <c r="H62" s="138"/>
      <c r="I62" s="138"/>
      <c r="J62" s="138"/>
      <c r="K62" s="138"/>
      <c r="L62" s="138"/>
      <c r="M62" s="60"/>
      <c r="N62" s="1"/>
      <c r="O62" s="138"/>
      <c r="P62" s="138"/>
      <c r="Q62" s="138"/>
    </row>
    <row r="63" spans="1:17" x14ac:dyDescent="0.3">
      <c r="A63" s="1"/>
      <c r="B63"/>
      <c r="C63"/>
      <c r="D63"/>
      <c r="E63"/>
      <c r="F63"/>
      <c r="G63"/>
      <c r="H63" s="3"/>
      <c r="I63" s="3"/>
      <c r="J63" s="30"/>
      <c r="K63" s="93"/>
      <c r="L63"/>
      <c r="M63"/>
      <c r="N63"/>
      <c r="O63" s="138"/>
      <c r="P63" s="138"/>
      <c r="Q63" s="138"/>
    </row>
    <row r="64" spans="1:17" x14ac:dyDescent="0.3">
      <c r="A64" s="1"/>
      <c r="B64"/>
      <c r="C64"/>
      <c r="D64"/>
      <c r="E64"/>
      <c r="F64"/>
      <c r="G64"/>
      <c r="H64" s="3"/>
      <c r="I64" s="3"/>
      <c r="J64" s="30"/>
      <c r="K64" s="93"/>
      <c r="L64"/>
      <c r="M64"/>
      <c r="N64"/>
      <c r="O64" s="138"/>
      <c r="P64" s="138"/>
      <c r="Q64" s="138"/>
    </row>
    <row r="65" spans="1:17" x14ac:dyDescent="0.3">
      <c r="A65"/>
      <c r="B65"/>
      <c r="C65" s="3"/>
      <c r="D65" s="3"/>
      <c r="E65" s="30"/>
      <c r="F65" s="93"/>
      <c r="G65"/>
      <c r="H65"/>
      <c r="I65"/>
      <c r="J65" s="3"/>
      <c r="K65" s="3"/>
      <c r="L65" s="30"/>
      <c r="M65" s="93"/>
      <c r="N65"/>
      <c r="O65"/>
      <c r="P65"/>
      <c r="Q65" s="138"/>
    </row>
    <row r="66" spans="1:17" x14ac:dyDescent="0.3">
      <c r="A66"/>
      <c r="B66"/>
      <c r="C66" s="84"/>
      <c r="D66" s="1"/>
      <c r="E66" s="108"/>
      <c r="F66"/>
      <c r="G66"/>
      <c r="N66"/>
      <c r="O66"/>
      <c r="P66"/>
      <c r="Q66" s="138"/>
    </row>
    <row r="67" spans="1:17" x14ac:dyDescent="0.3">
      <c r="A67"/>
      <c r="B67"/>
      <c r="C67" s="37"/>
      <c r="D67" s="1"/>
      <c r="E67" s="37"/>
      <c r="F67" s="93"/>
      <c r="G67"/>
      <c r="N67"/>
      <c r="O67"/>
      <c r="P67"/>
      <c r="Q67" s="138"/>
    </row>
    <row r="68" spans="1:17" x14ac:dyDescent="0.3">
      <c r="A68"/>
      <c r="B68"/>
      <c r="C68" s="139"/>
      <c r="D68" s="1"/>
      <c r="E68" s="139"/>
      <c r="F68" s="93"/>
      <c r="G68"/>
      <c r="N68"/>
      <c r="O68"/>
      <c r="P68"/>
      <c r="Q68" s="138"/>
    </row>
    <row r="69" spans="1:17" x14ac:dyDescent="0.3">
      <c r="A69"/>
      <c r="B69"/>
      <c r="C69" s="139"/>
      <c r="D69" s="23"/>
      <c r="E69" s="23"/>
      <c r="F69" s="93"/>
      <c r="G69"/>
      <c r="N69"/>
      <c r="O69"/>
      <c r="P69"/>
      <c r="Q69" s="138"/>
    </row>
    <row r="70" spans="1:17" x14ac:dyDescent="0.3">
      <c r="A70"/>
      <c r="B70"/>
      <c r="C70" s="139"/>
      <c r="D70" s="139"/>
      <c r="E70" s="23"/>
      <c r="F70" s="93"/>
      <c r="G70"/>
      <c r="N70"/>
      <c r="O70"/>
      <c r="P70"/>
      <c r="Q70" s="138"/>
    </row>
    <row r="71" spans="1:17" x14ac:dyDescent="0.3">
      <c r="A71"/>
      <c r="B71"/>
      <c r="C71" s="139"/>
      <c r="D71" s="139"/>
      <c r="E71" s="23"/>
      <c r="F71" s="93"/>
      <c r="G71"/>
      <c r="N71"/>
      <c r="O71"/>
      <c r="P71"/>
      <c r="Q71" s="138"/>
    </row>
    <row r="72" spans="1:17" x14ac:dyDescent="0.3">
      <c r="A72"/>
      <c r="B72"/>
      <c r="C72" s="139"/>
      <c r="D72" s="139"/>
      <c r="E72" s="23"/>
      <c r="F72" s="93"/>
      <c r="G72"/>
      <c r="N72"/>
      <c r="O72"/>
      <c r="P72"/>
    </row>
    <row r="73" spans="1:17" x14ac:dyDescent="0.3">
      <c r="A73"/>
      <c r="B73"/>
      <c r="C73" s="139"/>
      <c r="D73" s="1"/>
      <c r="E73" s="23"/>
      <c r="F73" s="93"/>
      <c r="G73"/>
      <c r="N73"/>
      <c r="O73"/>
      <c r="P73"/>
    </row>
    <row r="74" spans="1:17" x14ac:dyDescent="0.3">
      <c r="A74"/>
      <c r="B74"/>
      <c r="C74" s="139"/>
      <c r="D74" s="1"/>
      <c r="E74" s="31"/>
      <c r="F74" s="93"/>
      <c r="G74"/>
      <c r="N74"/>
      <c r="O74"/>
      <c r="P74"/>
    </row>
    <row r="75" spans="1:17" x14ac:dyDescent="0.3">
      <c r="A75"/>
      <c r="B75"/>
      <c r="C75" s="139"/>
      <c r="D75" s="23"/>
      <c r="E75" s="23"/>
      <c r="F75" s="93"/>
      <c r="G75"/>
      <c r="N75"/>
      <c r="O75"/>
      <c r="P75"/>
    </row>
    <row r="76" spans="1:17" x14ac:dyDescent="0.3">
      <c r="A76"/>
      <c r="B76"/>
      <c r="C76" s="139"/>
      <c r="D76" s="23"/>
      <c r="E76" s="23"/>
      <c r="F76" s="93"/>
      <c r="G76"/>
      <c r="N76"/>
      <c r="O76"/>
      <c r="P76"/>
    </row>
    <row r="77" spans="1:17" x14ac:dyDescent="0.3">
      <c r="A77"/>
      <c r="B77"/>
      <c r="C77" s="3"/>
      <c r="D77" s="3"/>
      <c r="E77" s="30"/>
      <c r="F77" s="93"/>
      <c r="G77"/>
      <c r="N77"/>
      <c r="O77"/>
      <c r="P77"/>
      <c r="Q77"/>
    </row>
    <row r="78" spans="1:17" x14ac:dyDescent="0.3">
      <c r="C78" s="137"/>
      <c r="D78"/>
      <c r="E78"/>
      <c r="F78"/>
      <c r="G78"/>
      <c r="N78"/>
      <c r="O78"/>
      <c r="P78"/>
      <c r="Q78"/>
    </row>
    <row r="79" spans="1:17" x14ac:dyDescent="0.3">
      <c r="C79" s="137"/>
      <c r="D79"/>
      <c r="E79"/>
      <c r="F79"/>
      <c r="G79"/>
      <c r="H79"/>
      <c r="I79"/>
      <c r="J79" s="3"/>
      <c r="K79" s="3"/>
      <c r="L79" s="30"/>
      <c r="M79" s="93"/>
      <c r="N79"/>
      <c r="O79"/>
      <c r="P79"/>
      <c r="Q79"/>
    </row>
    <row r="80" spans="1:17" x14ac:dyDescent="0.3">
      <c r="C80" s="137"/>
      <c r="D80"/>
      <c r="E80"/>
      <c r="F80"/>
      <c r="G80"/>
      <c r="H80"/>
      <c r="I80"/>
      <c r="J80" s="3"/>
      <c r="K80" s="3"/>
      <c r="L80" s="30"/>
      <c r="M80" s="93"/>
      <c r="N80"/>
      <c r="O80"/>
      <c r="P80"/>
      <c r="Q80"/>
    </row>
    <row r="81" spans="3:17" x14ac:dyDescent="0.3">
      <c r="C81" s="137"/>
      <c r="D81"/>
      <c r="E81"/>
      <c r="F81"/>
      <c r="G81"/>
      <c r="H81"/>
      <c r="I81"/>
      <c r="J81" s="84"/>
      <c r="K81" s="1"/>
      <c r="L81" s="108"/>
      <c r="M81"/>
      <c r="N81"/>
      <c r="O81"/>
      <c r="P81"/>
      <c r="Q81"/>
    </row>
    <row r="82" spans="3:17" x14ac:dyDescent="0.3">
      <c r="C82" s="137"/>
      <c r="D82"/>
      <c r="E82"/>
      <c r="F82"/>
      <c r="G82"/>
      <c r="H82"/>
      <c r="I82"/>
      <c r="J82" s="37"/>
      <c r="K82" s="1"/>
      <c r="L82" s="37"/>
      <c r="M82" s="93"/>
      <c r="N82"/>
      <c r="O82"/>
      <c r="P82"/>
      <c r="Q82"/>
    </row>
    <row r="83" spans="3:17" x14ac:dyDescent="0.3">
      <c r="C83" s="137"/>
      <c r="D83"/>
      <c r="E83"/>
      <c r="F83"/>
      <c r="G83"/>
      <c r="H83"/>
      <c r="I83"/>
      <c r="J83" s="138"/>
      <c r="K83" s="1"/>
      <c r="L83" s="138"/>
      <c r="M83" s="93"/>
      <c r="N83"/>
      <c r="O83"/>
      <c r="P83"/>
      <c r="Q83"/>
    </row>
    <row r="84" spans="3:17" x14ac:dyDescent="0.3">
      <c r="C84" s="137"/>
      <c r="D84"/>
      <c r="E84"/>
      <c r="F84"/>
      <c r="G84"/>
      <c r="H84"/>
      <c r="I84"/>
      <c r="J84" s="138"/>
      <c r="K84" s="23"/>
      <c r="L84" s="23"/>
      <c r="M84" s="93"/>
      <c r="N84"/>
      <c r="O84"/>
      <c r="P84"/>
      <c r="Q84"/>
    </row>
    <row r="85" spans="3:17" x14ac:dyDescent="0.3">
      <c r="C85" s="137"/>
      <c r="D85"/>
      <c r="E85"/>
      <c r="F85"/>
      <c r="G85"/>
      <c r="H85"/>
      <c r="I85"/>
      <c r="J85" s="138"/>
      <c r="K85" s="138"/>
      <c r="L85" s="23"/>
      <c r="M85" s="93"/>
      <c r="N85"/>
      <c r="O85"/>
      <c r="P85"/>
      <c r="Q85"/>
    </row>
    <row r="86" spans="3:17" x14ac:dyDescent="0.3">
      <c r="C86" s="137"/>
      <c r="D86"/>
      <c r="E86"/>
      <c r="F86"/>
      <c r="G86"/>
      <c r="H86"/>
      <c r="I86"/>
      <c r="J86" s="138"/>
      <c r="K86" s="138"/>
      <c r="L86" s="23"/>
      <c r="M86" s="93"/>
      <c r="N86"/>
      <c r="O86"/>
      <c r="P86"/>
      <c r="Q86"/>
    </row>
    <row r="87" spans="3:17" x14ac:dyDescent="0.3">
      <c r="C87" s="137"/>
      <c r="D87"/>
      <c r="E87"/>
      <c r="F87"/>
      <c r="G87"/>
      <c r="H87"/>
      <c r="I87"/>
      <c r="J87" s="138"/>
      <c r="K87" s="138"/>
      <c r="L87" s="23"/>
      <c r="M87" s="93"/>
      <c r="N87"/>
      <c r="O87"/>
      <c r="P87"/>
      <c r="Q87"/>
    </row>
    <row r="88" spans="3:17" x14ac:dyDescent="0.3">
      <c r="C88" s="137"/>
      <c r="D88"/>
      <c r="E88"/>
      <c r="F88"/>
      <c r="G88"/>
      <c r="H88"/>
      <c r="I88"/>
      <c r="J88" s="138"/>
      <c r="K88" s="1"/>
      <c r="L88" s="23"/>
      <c r="M88" s="93"/>
      <c r="N88"/>
      <c r="O88"/>
      <c r="P88"/>
      <c r="Q88"/>
    </row>
    <row r="89" spans="3:17" x14ac:dyDescent="0.3">
      <c r="C89" s="137"/>
      <c r="D89"/>
      <c r="E89"/>
      <c r="F89"/>
      <c r="G89"/>
      <c r="H89"/>
      <c r="I89"/>
      <c r="J89" s="138"/>
      <c r="K89" s="1"/>
      <c r="L89" s="31"/>
      <c r="M89" s="93"/>
      <c r="N89"/>
      <c r="O89"/>
      <c r="P89"/>
      <c r="Q89"/>
    </row>
    <row r="90" spans="3:17" x14ac:dyDescent="0.3">
      <c r="D90"/>
      <c r="E90"/>
      <c r="F90"/>
      <c r="G90"/>
      <c r="H90"/>
      <c r="I90"/>
      <c r="J90" s="138"/>
      <c r="K90" s="23"/>
      <c r="L90" s="23"/>
      <c r="M90" s="93"/>
      <c r="N90"/>
      <c r="O90"/>
      <c r="P90"/>
      <c r="Q90"/>
    </row>
    <row r="91" spans="3:17" x14ac:dyDescent="0.3">
      <c r="D91"/>
      <c r="E91"/>
      <c r="F91"/>
      <c r="G91"/>
      <c r="H91"/>
      <c r="I91"/>
      <c r="J91" s="138"/>
      <c r="K91" s="23"/>
      <c r="L91" s="23"/>
      <c r="M91" s="93"/>
      <c r="N91"/>
      <c r="O91"/>
      <c r="P91"/>
      <c r="Q91"/>
    </row>
    <row r="92" spans="3:17" x14ac:dyDescent="0.3">
      <c r="D92"/>
      <c r="E92"/>
      <c r="F92"/>
      <c r="G92"/>
      <c r="H92"/>
      <c r="I92"/>
      <c r="J92" s="138"/>
      <c r="K92" s="23"/>
      <c r="L92" s="23"/>
      <c r="M92" s="93"/>
      <c r="N92"/>
      <c r="O92"/>
      <c r="P92"/>
      <c r="Q92"/>
    </row>
  </sheetData>
  <mergeCells count="14">
    <mergeCell ref="A8:O8"/>
    <mergeCell ref="A6:O6"/>
    <mergeCell ref="G61:J61"/>
    <mergeCell ref="A50:F50"/>
    <mergeCell ref="G60:J60"/>
    <mergeCell ref="A31:O31"/>
    <mergeCell ref="A27:O27"/>
    <mergeCell ref="A23:O23"/>
    <mergeCell ref="A10:O10"/>
    <mergeCell ref="A41:O41"/>
    <mergeCell ref="A48:O48"/>
    <mergeCell ref="A16:O16"/>
    <mergeCell ref="A7:O7"/>
    <mergeCell ref="A39:O39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R62"/>
  <sheetViews>
    <sheetView showGridLines="0" zoomScale="80" zoomScaleNormal="80" zoomScaleSheetLayoutView="80" workbookViewId="0">
      <selection activeCell="A14" sqref="A14:O14"/>
    </sheetView>
  </sheetViews>
  <sheetFormatPr baseColWidth="10" defaultColWidth="11.42578125" defaultRowHeight="18.75" x14ac:dyDescent="0.3"/>
  <cols>
    <col min="1" max="1" width="6.42578125" style="5" bestFit="1" customWidth="1"/>
    <col min="2" max="2" width="49.28515625" style="5" bestFit="1" customWidth="1"/>
    <col min="3" max="3" width="23.42578125" style="78" customWidth="1"/>
    <col min="4" max="4" width="32.5703125" style="5" bestFit="1" customWidth="1"/>
    <col min="5" max="5" width="47.5703125" style="23" bestFit="1" customWidth="1"/>
    <col min="6" max="6" width="19.42578125" style="93" bestFit="1" customWidth="1"/>
    <col min="7" max="7" width="25.140625" style="5" bestFit="1" customWidth="1"/>
    <col min="8" max="8" width="22.140625" style="5" bestFit="1" customWidth="1"/>
    <col min="9" max="9" width="15.42578125" style="5" bestFit="1" customWidth="1"/>
    <col min="10" max="10" width="18.140625" style="5" customWidth="1"/>
    <col min="11" max="11" width="19.85546875" style="5" customWidth="1"/>
    <col min="12" max="12" width="21.140625" style="5" customWidth="1"/>
    <col min="13" max="13" width="20.140625" style="5" customWidth="1"/>
    <col min="14" max="14" width="18" style="5" bestFit="1" customWidth="1"/>
    <col min="15" max="15" width="22.140625" style="5" bestFit="1" customWidth="1"/>
    <col min="16" max="16" width="24.28515625" style="5" customWidth="1"/>
    <col min="17" max="16384" width="11.42578125" style="5"/>
  </cols>
  <sheetData>
    <row r="4" spans="1:15" x14ac:dyDescent="0.3">
      <c r="A4" s="1"/>
      <c r="B4" s="1"/>
      <c r="C4" s="1"/>
      <c r="D4" s="1"/>
      <c r="E4" s="2"/>
      <c r="F4" s="107"/>
      <c r="G4" s="3"/>
      <c r="H4" s="4"/>
      <c r="I4" s="3"/>
      <c r="J4" s="3"/>
      <c r="K4" s="3"/>
      <c r="L4" s="1"/>
      <c r="M4" s="3"/>
      <c r="N4" s="1"/>
      <c r="O4" s="1"/>
    </row>
    <row r="5" spans="1:15" x14ac:dyDescent="0.3">
      <c r="A5" s="141" t="s">
        <v>148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</row>
    <row r="6" spans="1:15" x14ac:dyDescent="0.3">
      <c r="A6" s="156" t="str">
        <f>+'Nomina Fijo'!A7:O7</f>
        <v>Mes: Septiembre 2022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</row>
    <row r="7" spans="1:15" ht="19.5" thickBot="1" x14ac:dyDescent="0.35">
      <c r="A7" s="140" t="s">
        <v>2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15" ht="38.25" thickBot="1" x14ac:dyDescent="0.35">
      <c r="A8" s="89" t="s">
        <v>3</v>
      </c>
      <c r="B8" s="90" t="s">
        <v>85</v>
      </c>
      <c r="C8" s="90" t="s">
        <v>124</v>
      </c>
      <c r="D8" s="90" t="s">
        <v>87</v>
      </c>
      <c r="E8" s="91" t="s">
        <v>4</v>
      </c>
      <c r="F8" s="89" t="s">
        <v>42</v>
      </c>
      <c r="G8" s="90" t="s">
        <v>92</v>
      </c>
      <c r="H8" s="90" t="s">
        <v>6</v>
      </c>
      <c r="I8" s="91" t="s">
        <v>7</v>
      </c>
      <c r="J8" s="91" t="s">
        <v>43</v>
      </c>
      <c r="K8" s="91" t="s">
        <v>44</v>
      </c>
      <c r="L8" s="91" t="s">
        <v>45</v>
      </c>
      <c r="M8" s="91" t="s">
        <v>46</v>
      </c>
      <c r="N8" s="92" t="s">
        <v>12</v>
      </c>
      <c r="O8" s="89" t="s">
        <v>13</v>
      </c>
    </row>
    <row r="9" spans="1:15" s="78" customFormat="1" ht="23.25" thickBot="1" x14ac:dyDescent="0.35">
      <c r="A9" s="157" t="s">
        <v>128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9"/>
    </row>
    <row r="10" spans="1:15" x14ac:dyDescent="0.3">
      <c r="A10" s="6">
        <v>1</v>
      </c>
      <c r="B10" s="52" t="s">
        <v>91</v>
      </c>
      <c r="C10" s="52" t="s">
        <v>126</v>
      </c>
      <c r="D10" s="52" t="s">
        <v>71</v>
      </c>
      <c r="E10" s="7" t="s">
        <v>95</v>
      </c>
      <c r="F10" s="109" t="s">
        <v>144</v>
      </c>
      <c r="G10" s="8">
        <v>155000</v>
      </c>
      <c r="H10" s="9">
        <f>ROUND(IF(((G10-J10-K10)&gt;34685.01)*((G10-J10-K10)&lt;52027.43),(((G10-J10-K10)-34685.01)*0.15),+IF(((G10-J10-K10)&gt;52027.43)*((G10-J10-K10)&lt;72260.26),((((G10-J10-K10)-52027.43)*0.2)+2601.33),+IF((G10-J10-K10)&gt;72260.26,(((G10-J10-K10)-72260.26)*25%)+6648,0))),2)</f>
        <v>25042.81</v>
      </c>
      <c r="I10" s="8">
        <v>25</v>
      </c>
      <c r="J10" s="8">
        <f>ROUND(IF((G10)&gt;(15600*20),((15600*20)*0.0287),(G10)*0.0287),2)</f>
        <v>4448.5</v>
      </c>
      <c r="K10" s="8">
        <f>ROUND(IF((G10)&gt;(15600*10),((15600*10)*0.0304),(G10)*0.0304),2)</f>
        <v>4712</v>
      </c>
      <c r="L10" s="8">
        <f>ROUND(IF((G10)&gt;(15600*20),((15600*20)*0.071),(G10)*0.071),2)</f>
        <v>11005</v>
      </c>
      <c r="M10" s="8">
        <f>ROUND(IF((G10)&gt;(15600*10),((15600*10)*0.0709),(G10)*0.0709),2)</f>
        <v>10989.5</v>
      </c>
      <c r="N10" s="10">
        <f>+ROUND(IF(G10&gt;(15600*4),((15600*4)*0.0115),G10*0.0115),2)</f>
        <v>717.6</v>
      </c>
      <c r="O10" s="11">
        <f>+G10-H10-I10-J10-K10</f>
        <v>120771.69</v>
      </c>
    </row>
    <row r="11" spans="1:15" x14ac:dyDescent="0.3">
      <c r="A11" s="6">
        <v>2</v>
      </c>
      <c r="B11" s="12" t="s">
        <v>96</v>
      </c>
      <c r="C11" s="12" t="s">
        <v>126</v>
      </c>
      <c r="D11" s="12" t="s">
        <v>79</v>
      </c>
      <c r="E11" s="42" t="s">
        <v>97</v>
      </c>
      <c r="F11" s="109" t="s">
        <v>144</v>
      </c>
      <c r="G11" s="13">
        <v>115000</v>
      </c>
      <c r="H11" s="97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15633.81</v>
      </c>
      <c r="I11" s="13">
        <v>25</v>
      </c>
      <c r="J11" s="13">
        <f>ROUND(IF((G11)&gt;(15600*20),((15600*20)*0.0287),(G11)*0.0287),2)</f>
        <v>3300.5</v>
      </c>
      <c r="K11" s="8">
        <f>ROUND(IF((G11)&gt;(15600*10),((15600*10)*0.0304),(G11)*0.0304),2)</f>
        <v>3496</v>
      </c>
      <c r="L11" s="8">
        <f>ROUND(IF((G11)&gt;(15600*20),((15600*20)*0.071),(G11)*0.071),2)</f>
        <v>8165</v>
      </c>
      <c r="M11" s="8">
        <f>ROUND(IF((G11)&gt;(15600*10),((15600*10)*0.0709),(G11)*0.0709),2)</f>
        <v>8153.5</v>
      </c>
      <c r="N11" s="10">
        <f>+ROUND(IF(G11&gt;(15600*4),((15600*4)*0.0115),G11*0.0115),2)</f>
        <v>717.6</v>
      </c>
      <c r="O11" s="98">
        <f>+G11-H11-I11-J11-K11</f>
        <v>92544.69</v>
      </c>
    </row>
    <row r="12" spans="1:15" x14ac:dyDescent="0.3">
      <c r="A12" s="6">
        <v>3</v>
      </c>
      <c r="B12" s="52" t="s">
        <v>99</v>
      </c>
      <c r="C12" s="52" t="s">
        <v>126</v>
      </c>
      <c r="D12" s="52" t="s">
        <v>71</v>
      </c>
      <c r="E12" s="7" t="s">
        <v>100</v>
      </c>
      <c r="F12" s="109" t="s">
        <v>144</v>
      </c>
      <c r="G12" s="8">
        <v>130000</v>
      </c>
      <c r="H12" s="9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8">
        <v>25</v>
      </c>
      <c r="J12" s="13">
        <f>ROUND(IF((G12)&gt;(15600*20),((15600*20)*0.0287),(G12)*0.0287),2)</f>
        <v>3731</v>
      </c>
      <c r="K12" s="8">
        <f>ROUND(IF((G12)&gt;(15600*10),((15600*10)*0.0304),(G12)*0.0304),2)</f>
        <v>3952</v>
      </c>
      <c r="L12" s="8">
        <f>ROUND(IF((G12)&gt;(15600*20),((15600*20)*0.071),(G12)*0.071),2)</f>
        <v>9230</v>
      </c>
      <c r="M12" s="8">
        <f>ROUND(IF((G12)&gt;(15600*10),((15600*10)*0.0709),(G12)*0.0709),2)</f>
        <v>9217</v>
      </c>
      <c r="N12" s="10">
        <f>+ROUND(IF(G12&gt;(15600*4),((15600*4)*0.0115),G12*0.0115),2)</f>
        <v>717.6</v>
      </c>
      <c r="O12" s="11">
        <f>+G12-H12-I12-J12-K12</f>
        <v>103129.81</v>
      </c>
    </row>
    <row r="13" spans="1:15" s="40" customFormat="1" ht="19.5" thickBot="1" x14ac:dyDescent="0.3">
      <c r="A13" s="80">
        <v>4</v>
      </c>
      <c r="B13" s="120" t="s">
        <v>105</v>
      </c>
      <c r="C13" s="120" t="s">
        <v>126</v>
      </c>
      <c r="D13" s="120" t="s">
        <v>79</v>
      </c>
      <c r="E13" s="121" t="s">
        <v>106</v>
      </c>
      <c r="F13" s="110" t="s">
        <v>144</v>
      </c>
      <c r="G13" s="122">
        <v>71000</v>
      </c>
      <c r="H13" s="122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5556.62</v>
      </c>
      <c r="I13" s="122">
        <v>25</v>
      </c>
      <c r="J13" s="16">
        <f>ROUND(IF((G13)&gt;(15600*20),((15600*20)*0.0287),(G13)*0.0287),2)</f>
        <v>2037.7</v>
      </c>
      <c r="K13" s="18">
        <f>ROUND(IF((G13)&gt;(15600*10),((15600*10)*0.0304),(G13)*0.0304),2)</f>
        <v>2158.4</v>
      </c>
      <c r="L13" s="18">
        <f>ROUND(IF((G13)&gt;(15600*20),((15600*20)*0.071),(G13)*0.071),2)</f>
        <v>5041</v>
      </c>
      <c r="M13" s="18">
        <f>ROUND(IF((G13)&gt;(15600*10),((15600*10)*0.0709),(G13)*0.0709),2)</f>
        <v>5033.8999999999996</v>
      </c>
      <c r="N13" s="123">
        <f>+ROUND(IF(G13&gt;(15600*4),((15600*4)*0.0115),G13*0.0115),2)</f>
        <v>717.6</v>
      </c>
      <c r="O13" s="124">
        <f>+G13-H13-I13-J13-K13</f>
        <v>61222.28</v>
      </c>
    </row>
    <row r="14" spans="1:15" s="78" customFormat="1" ht="23.25" thickBot="1" x14ac:dyDescent="0.35">
      <c r="A14" s="153" t="s">
        <v>129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5"/>
    </row>
    <row r="15" spans="1:15" x14ac:dyDescent="0.3">
      <c r="A15" s="6">
        <v>5</v>
      </c>
      <c r="B15" s="52" t="s">
        <v>102</v>
      </c>
      <c r="C15" s="52" t="s">
        <v>125</v>
      </c>
      <c r="D15" s="52" t="s">
        <v>104</v>
      </c>
      <c r="E15" s="7" t="s">
        <v>103</v>
      </c>
      <c r="F15" s="109" t="s">
        <v>144</v>
      </c>
      <c r="G15" s="8">
        <v>140000</v>
      </c>
      <c r="H15" s="9">
        <f>ROUND(IF(((G15-J15-K15)&gt;34685.01)*((G15-J15-K15)&lt;52027.43),(((G15-J15-K15)-34685.01)*0.15),+IF(((G15-J15-K15)&gt;52027.43)*((G15-J15-K15)&lt;72260.26),((((G15-J15-K15)-52027.43)*0.2)+2601.33),+IF((G15-J15-K15)&gt;72260.26,(((G15-J15-K15)-72260.26)*25%)+6648,0))),2)</f>
        <v>21514.44</v>
      </c>
      <c r="I15" s="8">
        <v>25</v>
      </c>
      <c r="J15" s="8">
        <f>ROUND(IF((G15)&gt;(15600*20),((15600*20)*0.0287),(G15)*0.0287),2)</f>
        <v>4018</v>
      </c>
      <c r="K15" s="8">
        <f>ROUND(IF((G15)&gt;(15600*10),((15600*10)*0.0304),(G15)*0.0304),2)</f>
        <v>4256</v>
      </c>
      <c r="L15" s="8">
        <f>ROUND(IF((G15)&gt;(15600*20),((15600*20)*0.071),(G15)*0.071),2)</f>
        <v>9940</v>
      </c>
      <c r="M15" s="8">
        <f>ROUND(IF((G15)&gt;(15600*10),((15600*10)*0.0709),(G15)*0.0709),2)</f>
        <v>9926</v>
      </c>
      <c r="N15" s="10">
        <f>+ROUND(IF(G15&gt;(15600*4),((15600*4)*0.0115),G15*0.0115),2)</f>
        <v>717.6</v>
      </c>
      <c r="O15" s="11">
        <f>+G15-H15-I15-J15-K15</f>
        <v>110186.56</v>
      </c>
    </row>
    <row r="16" spans="1:15" ht="19.5" thickBot="1" x14ac:dyDescent="0.35">
      <c r="A16" s="80">
        <v>6</v>
      </c>
      <c r="B16" s="20" t="s">
        <v>88</v>
      </c>
      <c r="C16" s="20" t="s">
        <v>126</v>
      </c>
      <c r="D16" s="21" t="s">
        <v>70</v>
      </c>
      <c r="E16" s="15" t="s">
        <v>89</v>
      </c>
      <c r="F16" s="110" t="s">
        <v>144</v>
      </c>
      <c r="G16" s="18">
        <v>50000</v>
      </c>
      <c r="H16" s="17">
        <f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1854</v>
      </c>
      <c r="I16" s="18">
        <v>25</v>
      </c>
      <c r="J16" s="16">
        <f>ROUND(IF((G16)&gt;(15600*20),((15600*20)*0.0287),(G16)*0.0287),2)</f>
        <v>1435</v>
      </c>
      <c r="K16" s="18">
        <f>ROUND(IF((G16)&gt;(15600*10),((15600*10)*0.0304),(G16)*0.0304),2)</f>
        <v>1520</v>
      </c>
      <c r="L16" s="18">
        <f>ROUND(IF((G16)&gt;(15600*20),((15600*20)*0.071),(G16)*0.071),2)</f>
        <v>3550</v>
      </c>
      <c r="M16" s="18">
        <f>ROUND(IF((G16)&gt;(15600*10),((15600*10)*0.0709),(G16)*0.0709),2)</f>
        <v>3545</v>
      </c>
      <c r="N16" s="123">
        <f>+ROUND(IF(G16&gt;(15600*4),((15600*4)*0.0115),G16*0.0115),2)</f>
        <v>575</v>
      </c>
      <c r="O16" s="79">
        <f>+G16-H16-I16-J16-K16</f>
        <v>45166</v>
      </c>
    </row>
    <row r="17" spans="1:15" s="78" customFormat="1" ht="23.25" thickBot="1" x14ac:dyDescent="0.35">
      <c r="A17" s="147" t="s">
        <v>110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9"/>
    </row>
    <row r="18" spans="1:15" s="77" customFormat="1" ht="19.5" thickBot="1" x14ac:dyDescent="0.35">
      <c r="A18" s="80">
        <v>7</v>
      </c>
      <c r="B18" s="14" t="s">
        <v>116</v>
      </c>
      <c r="C18" s="14" t="s">
        <v>125</v>
      </c>
      <c r="D18" s="125" t="s">
        <v>117</v>
      </c>
      <c r="E18" s="125" t="s">
        <v>109</v>
      </c>
      <c r="F18" s="126" t="s">
        <v>144</v>
      </c>
      <c r="G18" s="16">
        <v>70000</v>
      </c>
      <c r="H18" s="16">
        <f t="shared" ref="H18:H21" si="0">ROUND(IF(((G18-J18-K18)&gt;34685.01)*((G18-J18-K18)&lt;52027.43),(((G18-J18-K18)-34685.01)*0.15),+IF(((G18-J18-K18)&gt;52027.43)*((G18-J18-K18)&lt;72260.26),((((G18-J18-K18)-52027.43)*0.2)+2601.33),+IF((G18-J18-K18)&gt;72260.26,(((G18-J18-K18)-72260.26)*25%)+6648,0))),2)</f>
        <v>5368.44</v>
      </c>
      <c r="I18" s="16">
        <v>25</v>
      </c>
      <c r="J18" s="16">
        <f t="shared" ref="J18" si="1">ROUND(IF((G18)&gt;(15600*20),((15600*20)*0.0287),(G18)*0.0287),2)</f>
        <v>2009</v>
      </c>
      <c r="K18" s="18">
        <f t="shared" ref="K18" si="2">ROUND(IF((G18)&gt;(15600*10),((15600*10)*0.0304),(G18)*0.0304),2)</f>
        <v>2128</v>
      </c>
      <c r="L18" s="18">
        <f t="shared" ref="L18" si="3">ROUND(IF((G18)&gt;(15600*20),((15600*20)*0.071),(G18)*0.071),2)</f>
        <v>4970</v>
      </c>
      <c r="M18" s="18">
        <f t="shared" ref="M18" si="4">ROUND(IF((G18)&gt;(15600*10),((15600*10)*0.0709),(G18)*0.0709),2)</f>
        <v>4963</v>
      </c>
      <c r="N18" s="123">
        <f t="shared" ref="N18" si="5">+ROUND(IF(G18&gt;(15600*4),((15600*4)*0.0115),G18*0.0115),2)</f>
        <v>717.6</v>
      </c>
      <c r="O18" s="19">
        <f t="shared" ref="O18:O21" si="6">+G18-H18-I18-J18-K18</f>
        <v>60469.56</v>
      </c>
    </row>
    <row r="19" spans="1:15" s="78" customFormat="1" ht="23.25" thickBot="1" x14ac:dyDescent="0.35">
      <c r="A19" s="153" t="s">
        <v>101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5"/>
    </row>
    <row r="20" spans="1:15" x14ac:dyDescent="0.3">
      <c r="A20" s="6">
        <v>8</v>
      </c>
      <c r="B20" s="52" t="s">
        <v>98</v>
      </c>
      <c r="C20" s="52" t="s">
        <v>126</v>
      </c>
      <c r="D20" s="52" t="s">
        <v>134</v>
      </c>
      <c r="E20" s="7" t="s">
        <v>133</v>
      </c>
      <c r="F20" s="109" t="s">
        <v>144</v>
      </c>
      <c r="G20" s="8">
        <v>140000</v>
      </c>
      <c r="H20" s="9">
        <f>ROUND(IF(((G20-J20-K20)&gt;34685.01)*((G20-J20-K20)&lt;52027.43),(((G20-J20-K20)-34685.01)*0.15),+IF(((G20-J20-K20)&gt;52027.43)*((G20-J20-K20)&lt;72260.26),((((G20-J20-K20)-52027.43)*0.2)+2601.33),+IF((G20-J20-K20)&gt;72260.26,(((G20-J20-K20)-72260.26)*25%)+6648,0))),2)</f>
        <v>21514.44</v>
      </c>
      <c r="I20" s="8">
        <v>25</v>
      </c>
      <c r="J20" s="8">
        <f t="shared" ref="J20:J21" si="7">ROUND(IF((G20)&gt;(15600*20),((15600*20)*0.0287),(G20)*0.0287),2)</f>
        <v>4018</v>
      </c>
      <c r="K20" s="8">
        <f t="shared" ref="K20:K21" si="8">ROUND(IF((G20)&gt;(15600*10),((15600*10)*0.0304),(G20)*0.0304),2)</f>
        <v>4256</v>
      </c>
      <c r="L20" s="8">
        <f>ROUND(IF((G20)&gt;(15600*20),((15600*20)*0.071),(G20)*0.071),2)</f>
        <v>9940</v>
      </c>
      <c r="M20" s="8">
        <f t="shared" ref="M20:M21" si="9">ROUND(IF((G20)&gt;(15600*10),((15600*10)*0.0709),(G20)*0.0709),2)</f>
        <v>9926</v>
      </c>
      <c r="N20" s="10">
        <f t="shared" ref="N20:N21" si="10">+ROUND(IF(G20&gt;(15600*4),((15600*4)*0.0115),G20*0.0115),2)</f>
        <v>717.6</v>
      </c>
      <c r="O20" s="11">
        <f>+G20-H20-I20-J20-K20</f>
        <v>110186.56</v>
      </c>
    </row>
    <row r="21" spans="1:15" s="77" customFormat="1" ht="19.5" thickBot="1" x14ac:dyDescent="0.35">
      <c r="A21" s="6">
        <v>9</v>
      </c>
      <c r="B21" s="12" t="s">
        <v>118</v>
      </c>
      <c r="C21" s="52" t="s">
        <v>126</v>
      </c>
      <c r="D21" s="43" t="s">
        <v>134</v>
      </c>
      <c r="E21" s="43" t="s">
        <v>119</v>
      </c>
      <c r="F21" s="109" t="s">
        <v>144</v>
      </c>
      <c r="G21" s="16">
        <v>56000</v>
      </c>
      <c r="H21" s="16">
        <f t="shared" si="0"/>
        <v>2733.92</v>
      </c>
      <c r="I21" s="16">
        <v>25</v>
      </c>
      <c r="J21" s="16">
        <f t="shared" si="7"/>
        <v>1607.2</v>
      </c>
      <c r="K21" s="18">
        <f t="shared" si="8"/>
        <v>1702.4</v>
      </c>
      <c r="L21" s="18">
        <f>ROUND(IF((G21)&gt;(15600*20),((15600*20)*0.071),(G21)*0.071),2)</f>
        <v>3976</v>
      </c>
      <c r="M21" s="18">
        <f t="shared" si="9"/>
        <v>3970.4</v>
      </c>
      <c r="N21" s="123">
        <f t="shared" si="10"/>
        <v>644</v>
      </c>
      <c r="O21" s="19">
        <f t="shared" si="6"/>
        <v>49931.48</v>
      </c>
    </row>
    <row r="22" spans="1:15" ht="19.5" thickBot="1" x14ac:dyDescent="0.35">
      <c r="A22" s="161" t="s">
        <v>55</v>
      </c>
      <c r="B22" s="162"/>
      <c r="C22" s="162"/>
      <c r="D22" s="162"/>
      <c r="E22" s="162"/>
      <c r="F22" s="162"/>
      <c r="G22" s="22">
        <f t="shared" ref="G22:O22" si="11">SUM(G10:G21)</f>
        <v>927000</v>
      </c>
      <c r="H22" s="22">
        <f t="shared" si="11"/>
        <v>118380.67</v>
      </c>
      <c r="I22" s="22">
        <f t="shared" si="11"/>
        <v>225</v>
      </c>
      <c r="J22" s="22">
        <f t="shared" si="11"/>
        <v>26604.9</v>
      </c>
      <c r="K22" s="22">
        <f t="shared" si="11"/>
        <v>28180.800000000003</v>
      </c>
      <c r="L22" s="22">
        <f t="shared" si="11"/>
        <v>65817</v>
      </c>
      <c r="M22" s="22">
        <f t="shared" si="11"/>
        <v>65724.3</v>
      </c>
      <c r="N22" s="22">
        <f t="shared" si="11"/>
        <v>6242.2000000000007</v>
      </c>
      <c r="O22" s="22">
        <f t="shared" si="11"/>
        <v>753608.63000000012</v>
      </c>
    </row>
    <row r="23" spans="1:15" x14ac:dyDescent="0.3">
      <c r="A23" s="1"/>
      <c r="G23" s="5" t="s">
        <v>0</v>
      </c>
      <c r="H23" s="1"/>
      <c r="I23" s="1" t="s">
        <v>0</v>
      </c>
      <c r="J23" s="1"/>
      <c r="K23" s="1"/>
      <c r="L23" s="1"/>
      <c r="M23" s="1"/>
      <c r="N23" s="1"/>
    </row>
    <row r="24" spans="1:15" x14ac:dyDescent="0.3">
      <c r="A24" s="1"/>
      <c r="B24" s="1"/>
      <c r="C24" s="1"/>
      <c r="D24" s="1"/>
      <c r="E24" s="24"/>
      <c r="F24" s="25"/>
      <c r="G24" s="1"/>
      <c r="H24" s="26"/>
      <c r="I24" s="1"/>
      <c r="J24" s="26"/>
      <c r="K24" s="26"/>
      <c r="L24" s="26"/>
      <c r="M24" s="1"/>
      <c r="N24" s="1"/>
      <c r="O24" s="26"/>
    </row>
    <row r="25" spans="1:15" s="27" customFormat="1" x14ac:dyDescent="0.3">
      <c r="A25" s="1"/>
      <c r="B25" s="1"/>
      <c r="C25" s="1"/>
      <c r="D25" s="1"/>
      <c r="E25" s="24"/>
      <c r="F25" s="25"/>
      <c r="G25" s="1"/>
      <c r="H25" s="1"/>
      <c r="I25" s="1"/>
      <c r="J25" s="26"/>
      <c r="K25" s="26"/>
      <c r="L25" s="26"/>
      <c r="M25" s="26"/>
      <c r="N25" s="26"/>
      <c r="O25" s="26"/>
    </row>
    <row r="26" spans="1:15" ht="19.5" thickBot="1" x14ac:dyDescent="0.35">
      <c r="A26" s="1"/>
      <c r="C26" s="160" t="s">
        <v>29</v>
      </c>
      <c r="D26" s="160"/>
      <c r="E26" s="28">
        <f>G22+M22+L22+N22</f>
        <v>1064783.5</v>
      </c>
      <c r="H26" s="1"/>
      <c r="I26" s="1"/>
      <c r="J26" s="1"/>
      <c r="K26" s="26"/>
      <c r="L26" s="26"/>
      <c r="M26" s="26"/>
      <c r="N26" s="26"/>
      <c r="O26" s="29"/>
    </row>
    <row r="27" spans="1:15" ht="19.5" thickTop="1" x14ac:dyDescent="0.3">
      <c r="A27" s="1"/>
      <c r="B27" s="3"/>
      <c r="C27" s="3"/>
      <c r="D27" s="3"/>
      <c r="E27" s="30"/>
      <c r="G27" s="129"/>
      <c r="H27" s="1"/>
      <c r="I27" s="1"/>
      <c r="J27" s="1"/>
      <c r="K27" s="26"/>
      <c r="L27" s="26"/>
      <c r="M27" s="26"/>
      <c r="N27" s="26"/>
      <c r="O27" s="29"/>
    </row>
    <row r="28" spans="1:15" x14ac:dyDescent="0.3">
      <c r="A28" s="1"/>
      <c r="B28" s="3"/>
      <c r="C28" s="3"/>
      <c r="D28" s="3"/>
      <c r="E28" s="30"/>
      <c r="G28" s="31"/>
      <c r="H28" s="1"/>
      <c r="I28" s="1"/>
      <c r="J28" s="1"/>
      <c r="K28" s="26"/>
      <c r="L28" s="93"/>
      <c r="M28" s="132"/>
      <c r="N28" s="26"/>
      <c r="O28" s="29"/>
    </row>
    <row r="29" spans="1:15" x14ac:dyDescent="0.3">
      <c r="A29" s="1"/>
      <c r="B29" s="3"/>
      <c r="C29" s="3"/>
      <c r="D29" s="3"/>
      <c r="E29" s="30"/>
      <c r="G29" s="129"/>
      <c r="H29" s="1"/>
      <c r="I29" s="1"/>
      <c r="J29" s="1"/>
      <c r="K29" s="26"/>
      <c r="L29" s="93"/>
      <c r="M29" s="132"/>
      <c r="N29" s="26"/>
      <c r="O29" s="29"/>
    </row>
    <row r="30" spans="1:15" x14ac:dyDescent="0.3">
      <c r="A30" s="1"/>
      <c r="B30" s="3"/>
      <c r="C30" s="3"/>
      <c r="D30" s="3"/>
      <c r="E30" s="30"/>
      <c r="G30" s="129"/>
      <c r="H30" s="32"/>
      <c r="I30" s="1"/>
      <c r="J30" s="1"/>
      <c r="K30" s="26"/>
      <c r="L30" s="25"/>
      <c r="M30" s="1"/>
      <c r="N30" s="26"/>
      <c r="O30" s="29"/>
    </row>
    <row r="31" spans="1:15" s="138" customFormat="1" x14ac:dyDescent="0.3">
      <c r="A31" s="1"/>
      <c r="B31" s="3"/>
      <c r="C31" s="3"/>
      <c r="D31" s="3"/>
      <c r="E31" s="30"/>
      <c r="F31" s="93"/>
      <c r="H31" s="32"/>
      <c r="I31" s="1"/>
      <c r="J31" s="1"/>
      <c r="K31" s="26"/>
      <c r="L31" s="25"/>
      <c r="M31" s="1"/>
      <c r="N31" s="26"/>
      <c r="O31" s="29"/>
    </row>
    <row r="32" spans="1:15" ht="19.5" thickBot="1" x14ac:dyDescent="0.35">
      <c r="A32" s="1"/>
      <c r="B32" s="33"/>
      <c r="C32" s="84"/>
      <c r="D32" s="1"/>
      <c r="E32" s="34"/>
      <c r="F32" s="108"/>
      <c r="G32" s="36"/>
      <c r="H32" s="129"/>
      <c r="I32" s="129"/>
      <c r="J32" s="103"/>
      <c r="K32" s="129"/>
      <c r="L32" s="25"/>
      <c r="M32" s="1"/>
    </row>
    <row r="33" spans="1:18" x14ac:dyDescent="0.3">
      <c r="A33" s="1"/>
      <c r="B33" s="37" t="s">
        <v>82</v>
      </c>
      <c r="C33" s="37"/>
      <c r="D33" s="1"/>
      <c r="E33" s="37" t="s">
        <v>83</v>
      </c>
      <c r="G33" s="146" t="s">
        <v>81</v>
      </c>
      <c r="H33" s="146"/>
      <c r="I33" s="146"/>
      <c r="J33" s="134"/>
      <c r="L33" s="25"/>
      <c r="M33" s="1"/>
    </row>
    <row r="34" spans="1:18" x14ac:dyDescent="0.3">
      <c r="A34" s="38"/>
      <c r="B34" s="129" t="s">
        <v>93</v>
      </c>
      <c r="C34" s="129"/>
      <c r="D34" s="1"/>
      <c r="E34" s="129" t="s">
        <v>91</v>
      </c>
      <c r="G34" s="142" t="s">
        <v>90</v>
      </c>
      <c r="H34" s="142"/>
      <c r="I34" s="142"/>
      <c r="J34" s="135"/>
      <c r="L34" s="25"/>
      <c r="M34" s="23"/>
    </row>
    <row r="35" spans="1:18" x14ac:dyDescent="0.3">
      <c r="A35" s="39"/>
      <c r="B35" s="129"/>
      <c r="C35" s="129"/>
      <c r="D35" s="23"/>
      <c r="G35" s="129"/>
      <c r="H35" s="129"/>
      <c r="I35" s="129"/>
      <c r="J35" s="129"/>
      <c r="L35" s="95"/>
      <c r="M35" s="132"/>
    </row>
    <row r="36" spans="1:18" x14ac:dyDescent="0.3">
      <c r="A36" s="38"/>
      <c r="B36" s="129"/>
      <c r="C36" s="129"/>
      <c r="D36" s="136"/>
      <c r="G36" s="129"/>
      <c r="H36" s="129"/>
      <c r="I36" s="129"/>
      <c r="J36" s="129"/>
      <c r="L36" s="37"/>
      <c r="M36" s="132"/>
    </row>
    <row r="37" spans="1:18" x14ac:dyDescent="0.3">
      <c r="A37" s="38"/>
      <c r="B37" s="129"/>
      <c r="C37" s="129"/>
      <c r="D37" s="136"/>
      <c r="G37" s="137"/>
      <c r="H37" s="137"/>
      <c r="I37" s="31"/>
      <c r="J37" s="137"/>
      <c r="K37" s="137"/>
      <c r="L37" s="93"/>
      <c r="M37" s="132"/>
    </row>
    <row r="38" spans="1:18" x14ac:dyDescent="0.3">
      <c r="A38" s="1"/>
      <c r="B38" s="129"/>
      <c r="C38" s="129"/>
      <c r="D38" s="136"/>
      <c r="G38" s="137"/>
      <c r="H38" s="137"/>
      <c r="I38" s="23"/>
      <c r="J38" s="137"/>
      <c r="K38" s="137"/>
      <c r="L38" s="93"/>
      <c r="M38" s="1"/>
    </row>
    <row r="39" spans="1:18" x14ac:dyDescent="0.3">
      <c r="A39" s="1"/>
      <c r="D39" s="1"/>
      <c r="G39" s="137"/>
      <c r="H39" s="137"/>
      <c r="I39" s="23"/>
      <c r="J39" s="137"/>
      <c r="K39" s="137"/>
      <c r="L39" s="25"/>
      <c r="M39" s="1"/>
    </row>
    <row r="40" spans="1:18" x14ac:dyDescent="0.3">
      <c r="A40" s="1"/>
      <c r="B40"/>
      <c r="C40"/>
      <c r="D40"/>
      <c r="E40"/>
      <c r="F40"/>
      <c r="G40"/>
      <c r="H40" s="3"/>
      <c r="I40" s="3"/>
      <c r="J40" s="30"/>
      <c r="K40" s="93"/>
      <c r="L40"/>
      <c r="M40"/>
      <c r="N40"/>
      <c r="O40" s="93"/>
      <c r="P40"/>
      <c r="Q40"/>
      <c r="R40"/>
    </row>
    <row r="41" spans="1:18" x14ac:dyDescent="0.3">
      <c r="B41"/>
      <c r="C41"/>
      <c r="D41"/>
      <c r="E41"/>
      <c r="F41"/>
      <c r="G41"/>
      <c r="H41" s="3"/>
      <c r="I41" s="3"/>
      <c r="J41" s="30"/>
      <c r="K41" s="93"/>
      <c r="L41"/>
      <c r="M41"/>
      <c r="N41"/>
      <c r="O41" s="93"/>
      <c r="P41"/>
      <c r="Q41"/>
      <c r="R41"/>
    </row>
    <row r="42" spans="1:18" x14ac:dyDescent="0.3">
      <c r="B42"/>
      <c r="C42"/>
      <c r="D42"/>
      <c r="E42"/>
      <c r="F42"/>
      <c r="G42"/>
      <c r="H42" s="84"/>
      <c r="I42" s="1"/>
      <c r="J42" s="108"/>
      <c r="K42"/>
      <c r="L42"/>
      <c r="M42"/>
      <c r="N42"/>
      <c r="O42"/>
      <c r="P42"/>
      <c r="Q42"/>
      <c r="R42"/>
    </row>
    <row r="43" spans="1:18" x14ac:dyDescent="0.3">
      <c r="B43"/>
      <c r="C43"/>
      <c r="D43"/>
      <c r="E43"/>
      <c r="F43"/>
      <c r="G43"/>
      <c r="H43" s="37"/>
      <c r="I43" s="1"/>
      <c r="J43" s="37"/>
      <c r="K43" s="93"/>
      <c r="L43"/>
      <c r="M43"/>
      <c r="N43"/>
      <c r="O43" s="93"/>
      <c r="P43"/>
      <c r="Q43"/>
      <c r="R43"/>
    </row>
    <row r="44" spans="1:18" x14ac:dyDescent="0.3">
      <c r="B44"/>
      <c r="C44"/>
      <c r="D44"/>
      <c r="E44"/>
      <c r="F44"/>
      <c r="G44"/>
      <c r="H44" s="139"/>
      <c r="I44" s="1"/>
      <c r="J44" s="139"/>
      <c r="K44" s="93"/>
      <c r="L44"/>
      <c r="M44"/>
      <c r="N44"/>
      <c r="O44" s="93"/>
      <c r="P44"/>
      <c r="Q44"/>
      <c r="R44"/>
    </row>
    <row r="45" spans="1:18" x14ac:dyDescent="0.3">
      <c r="B45"/>
      <c r="C45"/>
      <c r="D45"/>
      <c r="E45"/>
      <c r="F45"/>
      <c r="G45"/>
      <c r="H45" s="139"/>
      <c r="I45" s="23"/>
      <c r="J45" s="23"/>
      <c r="K45" s="93"/>
      <c r="L45"/>
      <c r="M45"/>
      <c r="N45"/>
      <c r="O45" s="93"/>
      <c r="P45"/>
      <c r="Q45"/>
      <c r="R45"/>
    </row>
    <row r="46" spans="1:18" x14ac:dyDescent="0.3">
      <c r="B46"/>
      <c r="C46"/>
      <c r="D46"/>
      <c r="E46"/>
      <c r="F46"/>
      <c r="G46"/>
      <c r="H46" s="139"/>
      <c r="I46" s="139"/>
      <c r="J46" s="23"/>
      <c r="K46" s="93"/>
      <c r="L46"/>
      <c r="M46"/>
      <c r="N46"/>
      <c r="O46" s="93"/>
      <c r="P46"/>
      <c r="Q46"/>
      <c r="R46"/>
    </row>
    <row r="47" spans="1:18" x14ac:dyDescent="0.3">
      <c r="B47"/>
      <c r="C47"/>
      <c r="D47"/>
      <c r="E47"/>
      <c r="F47"/>
      <c r="G47"/>
      <c r="H47" s="139"/>
      <c r="I47" s="139"/>
      <c r="J47" s="23"/>
      <c r="K47" s="93"/>
      <c r="L47"/>
      <c r="M47"/>
      <c r="N47"/>
      <c r="O47" s="93"/>
      <c r="P47"/>
      <c r="Q47"/>
      <c r="R47"/>
    </row>
    <row r="48" spans="1:18" x14ac:dyDescent="0.3">
      <c r="B48"/>
      <c r="C48"/>
      <c r="D48"/>
      <c r="E48"/>
      <c r="F48"/>
      <c r="G48"/>
      <c r="H48" s="139"/>
      <c r="I48" s="139"/>
      <c r="J48" s="23"/>
      <c r="K48" s="93"/>
      <c r="L48"/>
      <c r="M48"/>
      <c r="N48"/>
      <c r="O48" s="93"/>
      <c r="P48"/>
      <c r="Q48"/>
      <c r="R48"/>
    </row>
    <row r="49" spans="2:18" x14ac:dyDescent="0.3">
      <c r="B49"/>
      <c r="C49"/>
      <c r="D49"/>
      <c r="E49"/>
      <c r="F49"/>
      <c r="G49"/>
      <c r="H49" s="139"/>
      <c r="I49" s="1"/>
      <c r="J49" s="23"/>
      <c r="K49" s="93"/>
      <c r="L49"/>
      <c r="M49"/>
      <c r="N49"/>
      <c r="O49" s="93"/>
      <c r="P49"/>
      <c r="Q49"/>
      <c r="R49"/>
    </row>
    <row r="50" spans="2:18" x14ac:dyDescent="0.3">
      <c r="B50"/>
      <c r="C50"/>
      <c r="D50"/>
      <c r="E50"/>
      <c r="F50"/>
      <c r="G50"/>
      <c r="H50" s="139"/>
      <c r="I50" s="1"/>
      <c r="J50" s="31"/>
      <c r="K50" s="93"/>
      <c r="L50"/>
      <c r="M50"/>
      <c r="N50"/>
      <c r="O50" s="93"/>
      <c r="P50"/>
      <c r="Q50"/>
      <c r="R50"/>
    </row>
    <row r="51" spans="2:18" x14ac:dyDescent="0.3">
      <c r="B51"/>
      <c r="C51"/>
      <c r="D51"/>
      <c r="E51"/>
      <c r="F51"/>
      <c r="G51"/>
      <c r="H51" s="139"/>
      <c r="I51" s="23"/>
      <c r="J51" s="23"/>
      <c r="K51" s="93"/>
      <c r="L51"/>
      <c r="M51"/>
      <c r="N51"/>
      <c r="O51" s="93"/>
      <c r="P51"/>
      <c r="Q51"/>
      <c r="R51"/>
    </row>
    <row r="52" spans="2:18" x14ac:dyDescent="0.3">
      <c r="B52"/>
      <c r="C52"/>
      <c r="D52"/>
      <c r="E52"/>
      <c r="F52"/>
      <c r="G52"/>
      <c r="H52" s="139"/>
      <c r="I52" s="23"/>
      <c r="J52" s="23"/>
      <c r="K52" s="93"/>
      <c r="L52"/>
      <c r="M52"/>
      <c r="N52"/>
      <c r="O52" s="93"/>
      <c r="P52"/>
      <c r="Q52"/>
      <c r="R52"/>
    </row>
    <row r="53" spans="2:18" x14ac:dyDescent="0.3">
      <c r="F53" s="131"/>
      <c r="G53" s="137"/>
      <c r="H53" s="137"/>
      <c r="I53" s="23"/>
      <c r="J53" s="137"/>
      <c r="K53" s="137"/>
    </row>
    <row r="54" spans="2:18" x14ac:dyDescent="0.3">
      <c r="F54" s="131"/>
      <c r="G54" s="137"/>
      <c r="H54" s="137"/>
      <c r="I54" s="23"/>
      <c r="J54" s="137"/>
      <c r="K54" s="137"/>
    </row>
    <row r="55" spans="2:18" x14ac:dyDescent="0.3">
      <c r="F55" s="131"/>
      <c r="G55" s="137"/>
      <c r="H55" s="137"/>
      <c r="I55" s="23"/>
      <c r="J55" s="137"/>
      <c r="K55" s="137"/>
    </row>
    <row r="56" spans="2:18" x14ac:dyDescent="0.3">
      <c r="F56" s="131"/>
      <c r="G56" s="137"/>
      <c r="H56" s="137"/>
      <c r="I56" s="23"/>
      <c r="J56" s="137"/>
      <c r="K56" s="137"/>
    </row>
    <row r="57" spans="2:18" x14ac:dyDescent="0.3">
      <c r="G57" s="137"/>
      <c r="H57" s="137"/>
      <c r="I57" s="23"/>
      <c r="J57" s="137"/>
      <c r="K57" s="137"/>
    </row>
    <row r="58" spans="2:18" x14ac:dyDescent="0.3">
      <c r="G58" s="137"/>
      <c r="H58" s="137"/>
      <c r="I58" s="23"/>
      <c r="J58" s="137"/>
      <c r="K58" s="137"/>
    </row>
    <row r="59" spans="2:18" x14ac:dyDescent="0.3">
      <c r="G59" s="137"/>
      <c r="H59" s="137"/>
      <c r="I59" s="23"/>
      <c r="J59" s="137"/>
      <c r="K59" s="137"/>
    </row>
    <row r="60" spans="2:18" x14ac:dyDescent="0.3">
      <c r="G60" s="137"/>
      <c r="H60" s="137"/>
      <c r="I60" s="23"/>
      <c r="J60" s="137"/>
      <c r="K60" s="137"/>
    </row>
    <row r="61" spans="2:18" x14ac:dyDescent="0.3">
      <c r="G61" s="137"/>
      <c r="H61" s="137"/>
      <c r="I61" s="23"/>
      <c r="J61" s="137"/>
      <c r="K61" s="137"/>
    </row>
    <row r="62" spans="2:18" x14ac:dyDescent="0.3">
      <c r="G62" s="137"/>
      <c r="H62" s="137"/>
      <c r="I62" s="23"/>
      <c r="J62" s="137"/>
      <c r="K62" s="137"/>
    </row>
  </sheetData>
  <mergeCells count="11">
    <mergeCell ref="G33:I33"/>
    <mergeCell ref="G34:I34"/>
    <mergeCell ref="C26:D26"/>
    <mergeCell ref="A5:O5"/>
    <mergeCell ref="A6:O6"/>
    <mergeCell ref="A7:O7"/>
    <mergeCell ref="A22:F22"/>
    <mergeCell ref="A9:O9"/>
    <mergeCell ref="A14:O14"/>
    <mergeCell ref="A17:O17"/>
    <mergeCell ref="A19:O19"/>
  </mergeCells>
  <printOptions horizontalCentered="1"/>
  <pageMargins left="0.19685039370078741" right="0.15748031496062992" top="1.299212598425197" bottom="0.74803149606299213" header="0.31496062992125984" footer="0.31496062992125984"/>
  <pageSetup paperSize="5" scale="4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8DA06-0ADA-4FC2-8419-062131B723C6}">
  <sheetPr>
    <pageSetUpPr fitToPage="1"/>
  </sheetPr>
  <dimension ref="A4:R55"/>
  <sheetViews>
    <sheetView showGridLines="0" tabSelected="1" zoomScale="80" zoomScaleNormal="80" workbookViewId="0">
      <selection activeCell="E19" sqref="E19"/>
    </sheetView>
  </sheetViews>
  <sheetFormatPr baseColWidth="10" defaultColWidth="11.42578125" defaultRowHeight="18.75" x14ac:dyDescent="0.3"/>
  <cols>
    <col min="1" max="1" width="6.42578125" style="96" bestFit="1" customWidth="1"/>
    <col min="2" max="2" width="43.28515625" style="96" bestFit="1" customWidth="1"/>
    <col min="3" max="3" width="10.85546875" style="99" bestFit="1" customWidth="1"/>
    <col min="4" max="4" width="55.42578125" style="96" bestFit="1" customWidth="1"/>
    <col min="5" max="5" width="47.5703125" style="23" bestFit="1" customWidth="1"/>
    <col min="6" max="6" width="25.42578125" style="96" bestFit="1" customWidth="1"/>
    <col min="7" max="7" width="25.140625" style="96" bestFit="1" customWidth="1"/>
    <col min="8" max="8" width="22.140625" style="96" bestFit="1" customWidth="1"/>
    <col min="9" max="9" width="15.42578125" style="96" bestFit="1" customWidth="1"/>
    <col min="10" max="10" width="18.140625" style="96" customWidth="1"/>
    <col min="11" max="11" width="19.85546875" style="96" customWidth="1"/>
    <col min="12" max="12" width="21.140625" style="96" customWidth="1"/>
    <col min="13" max="13" width="20.140625" style="96" customWidth="1"/>
    <col min="14" max="14" width="18" style="96" bestFit="1" customWidth="1"/>
    <col min="15" max="15" width="22.140625" style="96" bestFit="1" customWidth="1"/>
    <col min="16" max="16" width="24.28515625" style="96" customWidth="1"/>
    <col min="17" max="16384" width="11.42578125" style="96"/>
  </cols>
  <sheetData>
    <row r="4" spans="1:15" x14ac:dyDescent="0.3">
      <c r="A4" s="1"/>
      <c r="B4" s="1"/>
      <c r="C4" s="1"/>
      <c r="D4" s="1"/>
      <c r="E4" s="2"/>
      <c r="F4" s="3"/>
      <c r="G4" s="3"/>
      <c r="H4" s="4"/>
      <c r="I4" s="3"/>
      <c r="J4" s="3"/>
      <c r="K4" s="3"/>
      <c r="L4" s="1"/>
      <c r="M4" s="3"/>
      <c r="N4" s="1"/>
      <c r="O4" s="1"/>
    </row>
    <row r="5" spans="1:15" x14ac:dyDescent="0.3">
      <c r="A5" s="141" t="s">
        <v>147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</row>
    <row r="6" spans="1:15" x14ac:dyDescent="0.3">
      <c r="A6" s="156" t="str">
        <f>+'Nomina Fijo'!A7:P7</f>
        <v>Mes: Septiembre 2022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</row>
    <row r="7" spans="1:15" ht="19.5" thickBot="1" x14ac:dyDescent="0.35">
      <c r="A7" s="140" t="s">
        <v>2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15" ht="38.25" thickBot="1" x14ac:dyDescent="0.35">
      <c r="A8" s="89" t="s">
        <v>3</v>
      </c>
      <c r="B8" s="90" t="s">
        <v>85</v>
      </c>
      <c r="C8" s="90" t="s">
        <v>124</v>
      </c>
      <c r="D8" s="90" t="s">
        <v>87</v>
      </c>
      <c r="E8" s="91" t="s">
        <v>4</v>
      </c>
      <c r="F8" s="89" t="s">
        <v>42</v>
      </c>
      <c r="G8" s="90" t="s">
        <v>92</v>
      </c>
      <c r="H8" s="90" t="s">
        <v>6</v>
      </c>
      <c r="I8" s="91" t="s">
        <v>7</v>
      </c>
      <c r="J8" s="91" t="s">
        <v>43</v>
      </c>
      <c r="K8" s="91" t="s">
        <v>44</v>
      </c>
      <c r="L8" s="91" t="s">
        <v>45</v>
      </c>
      <c r="M8" s="91" t="s">
        <v>46</v>
      </c>
      <c r="N8" s="92" t="s">
        <v>12</v>
      </c>
      <c r="O8" s="89" t="s">
        <v>13</v>
      </c>
    </row>
    <row r="9" spans="1:15" s="111" customFormat="1" ht="23.25" thickBot="1" x14ac:dyDescent="0.35">
      <c r="A9" s="157" t="s">
        <v>146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9"/>
    </row>
    <row r="10" spans="1:15" s="41" customFormat="1" x14ac:dyDescent="0.3">
      <c r="A10" s="106">
        <v>2</v>
      </c>
      <c r="B10" s="12" t="s">
        <v>131</v>
      </c>
      <c r="C10" s="81" t="s">
        <v>126</v>
      </c>
      <c r="D10" s="12" t="s">
        <v>111</v>
      </c>
      <c r="E10" s="12" t="s">
        <v>112</v>
      </c>
      <c r="F10" s="12" t="s">
        <v>140</v>
      </c>
      <c r="G10" s="128">
        <v>60000</v>
      </c>
      <c r="H10" s="128">
        <f>ROUND(IF(((G10-J10-K10)&gt;34685.01)*((G10-J10-K10)&lt;52027.43),(((G10-J10-K10)-34685.01)*0.15),+IF(((G10-J10-K10)&gt;52027.43)*((G10-J10-K10)&lt;72260.26),((((G10-J10-K10)-52027.43)*0.2)+2601.33),+IF((G10-J10-K10)&gt;72260.26,(((G10-J10-K10)-72260.26)*25%)+6648,0))),2)</f>
        <v>3486.64</v>
      </c>
      <c r="I10" s="128">
        <v>25</v>
      </c>
      <c r="J10" s="128">
        <f>ROUND(IF((G10)&gt;(15600*20),((15600*20)*0.0287),(G10)*0.0287),2)</f>
        <v>1722</v>
      </c>
      <c r="K10" s="128">
        <f>ROUND(IF((G10)&gt;(15600*10),((15600*10)*0.0304),(G10)*0.0304),2)</f>
        <v>1824</v>
      </c>
      <c r="L10" s="128">
        <f>ROUND(IF((G10)&gt;(15600*20),((15600*20)*0.071),(G10)*0.071),2)</f>
        <v>4260</v>
      </c>
      <c r="M10" s="128">
        <f>ROUND(IF((G10)&gt;(15600*10),((15600*10)*0.0709),(G10)*0.0709),2)</f>
        <v>4254</v>
      </c>
      <c r="N10" s="128">
        <f>+ROUND(IF(G10&gt;(15600*4),((15600*4)*0.0115),G10*0.0115),2)</f>
        <v>690</v>
      </c>
      <c r="O10" s="128">
        <f>+G10-H10-I10-J10-K10</f>
        <v>52942.36</v>
      </c>
    </row>
    <row r="11" spans="1:15" s="111" customFormat="1" ht="19.5" thickBot="1" x14ac:dyDescent="0.35">
      <c r="A11" s="127">
        <v>3</v>
      </c>
      <c r="B11" s="12" t="s">
        <v>145</v>
      </c>
      <c r="C11" s="81" t="s">
        <v>126</v>
      </c>
      <c r="D11" s="12" t="s">
        <v>111</v>
      </c>
      <c r="E11" s="12" t="s">
        <v>41</v>
      </c>
      <c r="F11" s="12" t="s">
        <v>140</v>
      </c>
      <c r="G11" s="128">
        <v>60000</v>
      </c>
      <c r="H11" s="128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3486.64</v>
      </c>
      <c r="I11" s="128">
        <v>25</v>
      </c>
      <c r="J11" s="128">
        <f>ROUND(IF((G11)&gt;(15600*20),((15600*20)*0.0287),(G11)*0.0287),2)</f>
        <v>1722</v>
      </c>
      <c r="K11" s="128">
        <f>ROUND(IF((G11)&gt;(15600*10),((15600*10)*0.0304),(G11)*0.0304),2)</f>
        <v>1824</v>
      </c>
      <c r="L11" s="128">
        <f>ROUND(IF((G11)&gt;(15600*20),((15600*20)*0.071),(G11)*0.071),2)</f>
        <v>4260</v>
      </c>
      <c r="M11" s="128">
        <f>ROUND(IF((G11)&gt;(15600*10),((15600*10)*0.0709),(G11)*0.0709),2)</f>
        <v>4254</v>
      </c>
      <c r="N11" s="128">
        <f>+ROUND(IF(G11&gt;(15600*4),((15600*4)*0.0115),G11*0.0115),2)</f>
        <v>690</v>
      </c>
      <c r="O11" s="128">
        <f>+G11-H11-I11-J11-K11</f>
        <v>52942.36</v>
      </c>
    </row>
    <row r="12" spans="1:15" ht="19.5" thickBot="1" x14ac:dyDescent="0.35">
      <c r="A12" s="163" t="s">
        <v>55</v>
      </c>
      <c r="B12" s="162"/>
      <c r="C12" s="162"/>
      <c r="D12" s="162"/>
      <c r="E12" s="162"/>
      <c r="F12" s="164"/>
      <c r="G12" s="22">
        <f t="shared" ref="G12:O12" si="0">SUM(G9:G11)</f>
        <v>120000</v>
      </c>
      <c r="H12" s="22">
        <f t="shared" si="0"/>
        <v>6973.28</v>
      </c>
      <c r="I12" s="22">
        <f t="shared" si="0"/>
        <v>50</v>
      </c>
      <c r="J12" s="22">
        <f t="shared" si="0"/>
        <v>3444</v>
      </c>
      <c r="K12" s="22">
        <f t="shared" si="0"/>
        <v>3648</v>
      </c>
      <c r="L12" s="22">
        <f t="shared" si="0"/>
        <v>8520</v>
      </c>
      <c r="M12" s="22">
        <f t="shared" si="0"/>
        <v>8508</v>
      </c>
      <c r="N12" s="22">
        <f t="shared" si="0"/>
        <v>1380</v>
      </c>
      <c r="O12" s="22">
        <f t="shared" si="0"/>
        <v>105884.72</v>
      </c>
    </row>
    <row r="13" spans="1:15" x14ac:dyDescent="0.3">
      <c r="A13" s="1"/>
      <c r="G13" s="29"/>
      <c r="H13" s="1"/>
      <c r="I13" s="1" t="s">
        <v>0</v>
      </c>
      <c r="J13" s="1"/>
      <c r="K13" s="1"/>
      <c r="L13" s="1"/>
      <c r="M13" s="1"/>
      <c r="N13" s="1"/>
    </row>
    <row r="14" spans="1:15" x14ac:dyDescent="0.3">
      <c r="A14" s="1"/>
      <c r="B14" s="1"/>
      <c r="C14" s="1"/>
      <c r="D14" s="1"/>
      <c r="E14" s="24"/>
      <c r="F14" s="25"/>
      <c r="G14" s="1"/>
      <c r="H14" s="26"/>
      <c r="I14" s="1"/>
      <c r="J14" s="26"/>
      <c r="K14" s="26"/>
      <c r="L14" s="26"/>
      <c r="M14" s="1"/>
      <c r="N14" s="1"/>
      <c r="O14" s="26"/>
    </row>
    <row r="15" spans="1:15" s="27" customFormat="1" x14ac:dyDescent="0.3">
      <c r="A15" s="1"/>
      <c r="B15" s="1"/>
      <c r="C15" s="1"/>
      <c r="D15" s="1"/>
      <c r="E15" s="24"/>
      <c r="F15" s="25"/>
      <c r="G15" s="1"/>
      <c r="H15" s="1"/>
      <c r="I15" s="1"/>
      <c r="J15" s="26"/>
      <c r="K15" s="26"/>
      <c r="L15" s="26"/>
      <c r="M15" s="26"/>
      <c r="N15" s="26"/>
      <c r="O15" s="26"/>
    </row>
    <row r="16" spans="1:15" ht="19.5" thickBot="1" x14ac:dyDescent="0.35">
      <c r="A16" s="1"/>
      <c r="D16" s="3" t="s">
        <v>29</v>
      </c>
      <c r="E16" s="28">
        <f>G12+M12+L12+N12</f>
        <v>138408</v>
      </c>
      <c r="H16" s="1"/>
      <c r="I16" s="1"/>
      <c r="J16" s="1"/>
      <c r="K16" s="26"/>
      <c r="L16" s="26"/>
      <c r="M16" s="26"/>
      <c r="N16" s="26"/>
      <c r="O16" s="29"/>
    </row>
    <row r="17" spans="1:18" ht="19.5" thickTop="1" x14ac:dyDescent="0.3">
      <c r="A17" s="1"/>
      <c r="B17" s="3"/>
      <c r="C17" s="3"/>
      <c r="D17" s="3"/>
      <c r="E17" s="30"/>
      <c r="H17" s="1"/>
      <c r="I17" s="1"/>
      <c r="J17" s="1"/>
      <c r="K17" s="26"/>
      <c r="L17" s="26"/>
      <c r="M17" s="26"/>
      <c r="N17" s="26"/>
      <c r="O17" s="29"/>
    </row>
    <row r="18" spans="1:18" x14ac:dyDescent="0.3">
      <c r="A18" s="1"/>
      <c r="B18" s="3"/>
      <c r="C18" s="3"/>
      <c r="D18" s="3"/>
      <c r="E18" s="30"/>
      <c r="F18" s="129"/>
      <c r="G18" s="31"/>
      <c r="H18" s="1"/>
      <c r="I18" s="1"/>
      <c r="J18" s="1"/>
      <c r="K18" s="26"/>
      <c r="L18" s="26"/>
      <c r="M18" s="26"/>
      <c r="N18" s="26"/>
      <c r="O18" s="29"/>
    </row>
    <row r="19" spans="1:18" x14ac:dyDescent="0.3">
      <c r="A19" s="1"/>
      <c r="B19" s="3"/>
      <c r="C19" s="3"/>
      <c r="D19" s="3"/>
      <c r="E19" s="30"/>
      <c r="F19" s="129"/>
      <c r="G19" s="129"/>
      <c r="H19" s="1"/>
      <c r="I19" s="1"/>
      <c r="J19" s="1"/>
      <c r="K19" s="26"/>
      <c r="L19" s="26"/>
      <c r="M19" s="26"/>
      <c r="N19" s="26"/>
      <c r="O19" s="29"/>
    </row>
    <row r="20" spans="1:18" s="138" customFormat="1" x14ac:dyDescent="0.3">
      <c r="A20" s="1"/>
      <c r="B20" s="3"/>
      <c r="C20" s="3"/>
      <c r="D20" s="3"/>
      <c r="E20" s="30"/>
      <c r="F20" s="139"/>
      <c r="G20" s="139"/>
      <c r="H20" s="1"/>
      <c r="I20" s="1"/>
      <c r="J20" s="1"/>
      <c r="K20" s="26"/>
      <c r="L20" s="26"/>
      <c r="M20" s="26"/>
      <c r="N20" s="26"/>
      <c r="O20" s="29"/>
    </row>
    <row r="21" spans="1:18" x14ac:dyDescent="0.3">
      <c r="A21" s="1"/>
      <c r="B21" s="3"/>
      <c r="C21" s="3"/>
      <c r="D21" s="1"/>
      <c r="E21" s="30"/>
      <c r="F21" s="139"/>
      <c r="G21" s="139"/>
      <c r="H21" s="32"/>
      <c r="I21" s="1"/>
      <c r="J21" s="1"/>
      <c r="K21" s="26"/>
      <c r="L21" s="26"/>
      <c r="M21" s="26"/>
      <c r="N21" s="26"/>
      <c r="O21" s="29"/>
    </row>
    <row r="22" spans="1:18" ht="19.5" thickBot="1" x14ac:dyDescent="0.35">
      <c r="A22" s="1"/>
      <c r="B22" s="33"/>
      <c r="C22" s="103"/>
      <c r="D22" s="1"/>
      <c r="E22" s="34"/>
      <c r="F22" s="32"/>
      <c r="G22" s="36"/>
      <c r="H22" s="139"/>
      <c r="I22" s="139"/>
      <c r="J22" s="139"/>
      <c r="K22" s="139"/>
      <c r="L22" s="139"/>
      <c r="M22" s="139"/>
      <c r="N22" s="139"/>
    </row>
    <row r="23" spans="1:18" x14ac:dyDescent="0.3">
      <c r="A23" s="1"/>
      <c r="B23" s="37" t="s">
        <v>82</v>
      </c>
      <c r="C23" s="37"/>
      <c r="D23" s="1"/>
      <c r="E23" s="37" t="s">
        <v>83</v>
      </c>
      <c r="F23" s="139"/>
      <c r="G23" s="146" t="s">
        <v>81</v>
      </c>
      <c r="H23" s="146"/>
      <c r="I23" s="146"/>
      <c r="J23" s="146"/>
      <c r="K23" s="139"/>
      <c r="L23" s="139"/>
      <c r="M23" s="139"/>
      <c r="N23" s="139"/>
    </row>
    <row r="24" spans="1:18" x14ac:dyDescent="0.3">
      <c r="A24" s="38"/>
      <c r="B24" s="139" t="s">
        <v>93</v>
      </c>
      <c r="C24" s="139"/>
      <c r="D24" s="23"/>
      <c r="E24" s="139" t="s">
        <v>91</v>
      </c>
      <c r="F24" s="139"/>
      <c r="G24" s="142" t="s">
        <v>90</v>
      </c>
      <c r="H24" s="142"/>
      <c r="I24" s="142"/>
      <c r="J24" s="142"/>
      <c r="K24" s="139"/>
      <c r="L24" s="139"/>
      <c r="M24" s="139"/>
      <c r="N24" s="139"/>
    </row>
    <row r="25" spans="1:18" x14ac:dyDescent="0.3">
      <c r="A25" s="39"/>
      <c r="B25" s="139"/>
      <c r="C25" s="139"/>
      <c r="D25" s="139"/>
      <c r="F25" s="139"/>
      <c r="G25" s="139"/>
      <c r="H25" s="139"/>
      <c r="I25" s="139"/>
      <c r="J25" s="139"/>
      <c r="K25" s="139"/>
      <c r="L25" s="139"/>
      <c r="M25" s="139"/>
      <c r="N25" s="139"/>
    </row>
    <row r="26" spans="1:18" x14ac:dyDescent="0.3">
      <c r="A26" s="38"/>
      <c r="B26" s="139"/>
      <c r="C26" s="139"/>
      <c r="D26" s="139"/>
      <c r="F26" s="139"/>
      <c r="G26" s="139"/>
      <c r="H26" s="139"/>
      <c r="I26" s="139"/>
      <c r="J26" s="139"/>
      <c r="K26" s="139"/>
      <c r="L26" s="139"/>
      <c r="M26" s="139"/>
      <c r="N26" s="139"/>
    </row>
    <row r="27" spans="1:18" x14ac:dyDescent="0.3">
      <c r="A27" s="38"/>
      <c r="B27"/>
      <c r="C27"/>
      <c r="D27"/>
      <c r="E27"/>
      <c r="F27"/>
      <c r="G27"/>
      <c r="H27" s="3"/>
      <c r="I27" s="3"/>
      <c r="J27" s="30"/>
      <c r="K27" s="93"/>
      <c r="L27"/>
      <c r="M27"/>
      <c r="N27"/>
    </row>
    <row r="28" spans="1:18" x14ac:dyDescent="0.3">
      <c r="A28" s="1"/>
      <c r="B28"/>
      <c r="C28"/>
      <c r="D28"/>
      <c r="E28"/>
      <c r="F28"/>
      <c r="G28"/>
      <c r="H28" s="3"/>
      <c r="I28" s="3"/>
      <c r="J28" s="30"/>
      <c r="K28" s="93"/>
      <c r="L28"/>
      <c r="M28"/>
      <c r="N28"/>
      <c r="O28" s="131"/>
      <c r="P28" s="131"/>
      <c r="Q28" s="131"/>
      <c r="R28" s="131"/>
    </row>
    <row r="29" spans="1:18" x14ac:dyDescent="0.3">
      <c r="A29" s="1"/>
      <c r="B29"/>
      <c r="C29"/>
      <c r="D29"/>
      <c r="E29"/>
      <c r="F29"/>
      <c r="G29"/>
      <c r="H29" s="84"/>
      <c r="I29" s="1"/>
      <c r="J29" s="108"/>
      <c r="K29"/>
      <c r="L29"/>
      <c r="M29"/>
      <c r="N29"/>
      <c r="O29" s="131"/>
      <c r="P29" s="131"/>
      <c r="Q29" s="131"/>
      <c r="R29" s="131"/>
    </row>
    <row r="30" spans="1:18" x14ac:dyDescent="0.3">
      <c r="A30" s="1"/>
      <c r="B30"/>
      <c r="C30"/>
      <c r="D30"/>
      <c r="E30"/>
      <c r="F30"/>
      <c r="G30"/>
      <c r="H30" s="37"/>
      <c r="I30" s="1"/>
      <c r="J30" s="37"/>
      <c r="K30" s="93"/>
      <c r="L30"/>
      <c r="M30"/>
      <c r="N30"/>
      <c r="O30" s="131"/>
      <c r="P30" s="131"/>
      <c r="Q30" s="131"/>
      <c r="R30" s="131"/>
    </row>
    <row r="31" spans="1:18" x14ac:dyDescent="0.3">
      <c r="B31"/>
      <c r="C31"/>
      <c r="D31"/>
      <c r="E31"/>
      <c r="F31"/>
      <c r="G31"/>
      <c r="H31" s="139"/>
      <c r="I31" s="1"/>
      <c r="J31" s="139"/>
      <c r="K31" s="93"/>
      <c r="L31"/>
      <c r="M31"/>
      <c r="N31"/>
      <c r="O31"/>
      <c r="P31"/>
      <c r="Q31" s="131"/>
      <c r="R31" s="131"/>
    </row>
    <row r="32" spans="1:18" x14ac:dyDescent="0.3">
      <c r="B32"/>
      <c r="C32"/>
      <c r="D32"/>
      <c r="E32"/>
      <c r="F32"/>
      <c r="G32"/>
      <c r="H32" s="139"/>
      <c r="I32" s="23"/>
      <c r="J32" s="23"/>
      <c r="K32" s="93"/>
      <c r="L32"/>
      <c r="M32"/>
      <c r="N32"/>
      <c r="O32"/>
      <c r="P32"/>
      <c r="Q32" s="131"/>
      <c r="R32" s="131"/>
    </row>
    <row r="33" spans="2:18" x14ac:dyDescent="0.3">
      <c r="B33"/>
      <c r="C33"/>
      <c r="D33"/>
      <c r="E33"/>
      <c r="F33"/>
      <c r="G33"/>
      <c r="H33" s="139"/>
      <c r="I33" s="139"/>
      <c r="J33" s="23"/>
      <c r="K33" s="93"/>
      <c r="L33"/>
      <c r="M33"/>
      <c r="N33"/>
      <c r="O33"/>
      <c r="P33"/>
      <c r="Q33" s="131"/>
      <c r="R33" s="131"/>
    </row>
    <row r="34" spans="2:18" x14ac:dyDescent="0.3">
      <c r="B34"/>
      <c r="C34"/>
      <c r="D34"/>
      <c r="E34"/>
      <c r="F34"/>
      <c r="G34"/>
      <c r="H34" s="139"/>
      <c r="I34" s="139"/>
      <c r="J34" s="23"/>
      <c r="K34" s="93"/>
      <c r="L34"/>
      <c r="M34"/>
      <c r="N34"/>
      <c r="O34"/>
      <c r="P34"/>
      <c r="Q34" s="131"/>
      <c r="R34" s="29"/>
    </row>
    <row r="35" spans="2:18" x14ac:dyDescent="0.3">
      <c r="B35"/>
      <c r="C35"/>
      <c r="D35"/>
      <c r="E35"/>
      <c r="F35"/>
      <c r="G35"/>
      <c r="H35" s="139"/>
      <c r="I35" s="139"/>
      <c r="J35" s="23"/>
      <c r="K35" s="93"/>
      <c r="L35"/>
      <c r="M35"/>
      <c r="N35"/>
      <c r="O35"/>
      <c r="P35"/>
      <c r="Q35" s="131"/>
      <c r="R35" s="131"/>
    </row>
    <row r="36" spans="2:18" x14ac:dyDescent="0.3">
      <c r="B36"/>
      <c r="C36"/>
      <c r="D36"/>
      <c r="E36"/>
      <c r="F36"/>
      <c r="G36"/>
      <c r="H36" s="139"/>
      <c r="I36" s="1"/>
      <c r="J36" s="23"/>
      <c r="K36" s="93"/>
      <c r="L36"/>
      <c r="M36"/>
      <c r="N36"/>
      <c r="O36"/>
      <c r="P36"/>
      <c r="Q36" s="131"/>
      <c r="R36" s="131"/>
    </row>
    <row r="37" spans="2:18" x14ac:dyDescent="0.3">
      <c r="B37"/>
      <c r="C37"/>
      <c r="D37"/>
      <c r="E37"/>
      <c r="F37"/>
      <c r="G37"/>
      <c r="H37" s="139"/>
      <c r="I37" s="1"/>
      <c r="J37" s="31"/>
      <c r="K37" s="93"/>
      <c r="L37"/>
      <c r="M37"/>
      <c r="N37"/>
      <c r="O37"/>
      <c r="P37"/>
      <c r="Q37" s="131"/>
      <c r="R37" s="131"/>
    </row>
    <row r="38" spans="2:18" x14ac:dyDescent="0.3">
      <c r="B38"/>
      <c r="C38"/>
      <c r="D38"/>
      <c r="E38"/>
      <c r="F38"/>
      <c r="G38"/>
      <c r="H38" s="139"/>
      <c r="I38" s="23"/>
      <c r="J38" s="23"/>
      <c r="K38" s="93"/>
      <c r="L38"/>
      <c r="M38"/>
      <c r="N38"/>
      <c r="O38"/>
      <c r="P38"/>
      <c r="Q38" s="131"/>
      <c r="R38" s="131"/>
    </row>
    <row r="39" spans="2:18" x14ac:dyDescent="0.3">
      <c r="B39"/>
      <c r="C39"/>
      <c r="D39"/>
      <c r="E39"/>
      <c r="F39"/>
      <c r="G39"/>
      <c r="H39" s="139"/>
      <c r="I39" s="23"/>
      <c r="J39" s="23"/>
      <c r="K39" s="93"/>
      <c r="L39"/>
      <c r="M39"/>
      <c r="N39"/>
      <c r="O39"/>
      <c r="P39"/>
      <c r="Q39" s="131"/>
      <c r="R39" s="131"/>
    </row>
    <row r="40" spans="2:18" x14ac:dyDescent="0.3">
      <c r="D40"/>
      <c r="E40"/>
      <c r="F40"/>
      <c r="G40"/>
      <c r="H40"/>
      <c r="I40"/>
      <c r="J40" s="138"/>
      <c r="K40" s="1"/>
      <c r="L40" s="23"/>
      <c r="M40" s="93"/>
      <c r="N40"/>
      <c r="O40"/>
      <c r="P40"/>
      <c r="Q40" s="131"/>
      <c r="R40" s="131"/>
    </row>
    <row r="41" spans="2:18" x14ac:dyDescent="0.3">
      <c r="D41"/>
      <c r="E41"/>
      <c r="F41"/>
      <c r="G41"/>
      <c r="H41"/>
      <c r="I41"/>
      <c r="J41" s="138"/>
      <c r="K41" s="1"/>
      <c r="L41" s="31"/>
      <c r="M41" s="93"/>
      <c r="N41"/>
      <c r="O41"/>
      <c r="P41"/>
    </row>
    <row r="42" spans="2:18" x14ac:dyDescent="0.3">
      <c r="D42"/>
      <c r="E42"/>
      <c r="F42"/>
      <c r="G42"/>
      <c r="H42"/>
      <c r="I42"/>
      <c r="J42" s="138"/>
      <c r="K42" s="23"/>
      <c r="L42" s="23"/>
      <c r="M42" s="93"/>
      <c r="N42"/>
      <c r="O42"/>
      <c r="P42"/>
    </row>
    <row r="43" spans="2:18" x14ac:dyDescent="0.3">
      <c r="D43"/>
      <c r="E43"/>
      <c r="F43"/>
      <c r="G43"/>
      <c r="H43"/>
      <c r="I43"/>
      <c r="J43" s="138"/>
      <c r="K43" s="23"/>
      <c r="L43" s="23"/>
      <c r="M43" s="93"/>
      <c r="N43"/>
      <c r="O43"/>
      <c r="P43"/>
    </row>
    <row r="44" spans="2:18" x14ac:dyDescent="0.3">
      <c r="D44" s="137"/>
      <c r="E44" s="137"/>
      <c r="F44" s="23"/>
      <c r="G44" s="137"/>
      <c r="H44" s="137"/>
    </row>
    <row r="45" spans="2:18" x14ac:dyDescent="0.3">
      <c r="D45" s="137"/>
      <c r="E45" s="137"/>
      <c r="F45" s="23"/>
      <c r="G45" s="137"/>
      <c r="H45" s="137"/>
    </row>
    <row r="46" spans="2:18" x14ac:dyDescent="0.3">
      <c r="D46" s="137"/>
      <c r="E46" s="137"/>
      <c r="F46" s="23"/>
      <c r="G46" s="137"/>
      <c r="H46" s="137"/>
    </row>
    <row r="47" spans="2:18" x14ac:dyDescent="0.3">
      <c r="D47" s="137"/>
      <c r="E47" s="137"/>
      <c r="F47" s="23"/>
      <c r="G47" s="137"/>
      <c r="H47" s="137"/>
    </row>
    <row r="48" spans="2:18" x14ac:dyDescent="0.3">
      <c r="D48" s="137"/>
      <c r="E48" s="137"/>
      <c r="F48" s="23"/>
      <c r="G48" s="137"/>
      <c r="H48" s="137"/>
    </row>
    <row r="49" spans="4:8" x14ac:dyDescent="0.3">
      <c r="D49" s="137"/>
      <c r="E49" s="137"/>
      <c r="F49" s="23"/>
      <c r="G49" s="137"/>
      <c r="H49" s="137"/>
    </row>
    <row r="50" spans="4:8" x14ac:dyDescent="0.3">
      <c r="D50" s="137"/>
      <c r="E50" s="137"/>
      <c r="F50" s="23"/>
      <c r="G50" s="137"/>
      <c r="H50" s="137"/>
    </row>
    <row r="51" spans="4:8" x14ac:dyDescent="0.3">
      <c r="D51" s="137"/>
      <c r="E51" s="137"/>
      <c r="F51" s="23"/>
      <c r="G51" s="137"/>
      <c r="H51" s="137"/>
    </row>
    <row r="52" spans="4:8" x14ac:dyDescent="0.3">
      <c r="D52" s="137"/>
      <c r="E52" s="137"/>
      <c r="F52" s="23"/>
      <c r="G52" s="137"/>
      <c r="H52" s="137"/>
    </row>
    <row r="53" spans="4:8" x14ac:dyDescent="0.3">
      <c r="D53" s="137"/>
      <c r="E53" s="137"/>
      <c r="F53" s="23"/>
      <c r="G53" s="137"/>
      <c r="H53" s="137"/>
    </row>
    <row r="54" spans="4:8" x14ac:dyDescent="0.3">
      <c r="D54" s="137"/>
      <c r="E54" s="137"/>
      <c r="F54" s="23"/>
      <c r="G54" s="137"/>
      <c r="H54" s="137"/>
    </row>
    <row r="55" spans="4:8" x14ac:dyDescent="0.3">
      <c r="D55" s="137"/>
      <c r="E55" s="137"/>
      <c r="F55" s="23"/>
      <c r="G55" s="137"/>
      <c r="H55" s="137"/>
    </row>
  </sheetData>
  <mergeCells count="7">
    <mergeCell ref="G23:J23"/>
    <mergeCell ref="G24:J24"/>
    <mergeCell ref="A12:F12"/>
    <mergeCell ref="A5:O5"/>
    <mergeCell ref="A6:O6"/>
    <mergeCell ref="A7:O7"/>
    <mergeCell ref="A9:O9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4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4" ma:contentTypeDescription="Crear nuevo documento." ma:contentTypeScope="" ma:versionID="4868e2f3c5e9f9900cf759cc5045beeb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9715949b3447e341d8a720d57f618692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5A2BB6-6EDF-4646-979A-324376443C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10AF7F-EE98-4D26-BA58-F49E9E1EB2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74F7C3-FA5A-46FD-A8EA-4433BF89D279}">
  <ds:schemaRefs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a5c77184-e583-448a-9313-172398034e82"/>
    <ds:schemaRef ds:uri="6f1d2a94-10b3-4315-8e65-29e99209519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Nomina Fijo</vt:lpstr>
      <vt:lpstr>Nomina Temporal  </vt:lpstr>
      <vt:lpstr>Nomina Periodo Probatorio </vt:lpstr>
      <vt:lpstr>'Nomina Fijo'!Área_de_impresión</vt:lpstr>
      <vt:lpstr>'Nomina Periodo Probatorio '!Área_de_impresión</vt:lpstr>
      <vt:lpstr>'Nomina Temporal 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Ramírez</dc:creator>
  <cp:lastModifiedBy>Julio Yens</cp:lastModifiedBy>
  <cp:lastPrinted>2022-10-03T15:32:52Z</cp:lastPrinted>
  <dcterms:created xsi:type="dcterms:W3CDTF">2019-04-22T15:13:08Z</dcterms:created>
  <dcterms:modified xsi:type="dcterms:W3CDTF">2022-10-18T14:11:51Z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