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Abril\"/>
    </mc:Choice>
  </mc:AlternateContent>
  <xr:revisionPtr revIDLastSave="0" documentId="13_ncr:1_{E787E4CF-64CE-482C-8B52-B82338DCB813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Periodo Probatorio " sheetId="13" r:id="rId2"/>
    <sheet name="Nomina Temporal  " sheetId="12" r:id="rId3"/>
  </sheets>
  <definedNames>
    <definedName name="_xlnm.Print_Area" localSheetId="0">'Nomina Fijo'!$A$1:$O$62</definedName>
    <definedName name="_xlnm.Print_Area" localSheetId="1">'Nomina Periodo Probatorio '!$A$1:$O$48</definedName>
    <definedName name="_xlnm.Print_Area" localSheetId="2">'Nomina Temporal  '!$A$1:$O$56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K13" i="5"/>
  <c r="L13" i="5"/>
  <c r="M13" i="5"/>
  <c r="N13" i="5"/>
  <c r="H13" i="5" l="1"/>
  <c r="O13" i="5" s="1"/>
  <c r="J14" i="13"/>
  <c r="K14" i="13"/>
  <c r="L14" i="13"/>
  <c r="M14" i="13"/>
  <c r="N14" i="13"/>
  <c r="I15" i="13"/>
  <c r="G15" i="13"/>
  <c r="N13" i="13"/>
  <c r="M13" i="13"/>
  <c r="L13" i="13"/>
  <c r="K13" i="13"/>
  <c r="J13" i="13"/>
  <c r="H13" i="13" s="1"/>
  <c r="O13" i="13" s="1"/>
  <c r="H14" i="13" l="1"/>
  <c r="O14" i="13" s="1"/>
  <c r="A6" i="12"/>
  <c r="N10" i="13"/>
  <c r="N11" i="13"/>
  <c r="M10" i="13"/>
  <c r="M15" i="13" s="1"/>
  <c r="L10" i="13"/>
  <c r="J11" i="13"/>
  <c r="K11" i="13"/>
  <c r="L11" i="13"/>
  <c r="M11" i="13"/>
  <c r="G23" i="12"/>
  <c r="G50" i="5"/>
  <c r="I50" i="5"/>
  <c r="J11" i="5"/>
  <c r="J12" i="5"/>
  <c r="J14" i="5"/>
  <c r="J15" i="5"/>
  <c r="J17" i="5"/>
  <c r="J18" i="5"/>
  <c r="J19" i="5"/>
  <c r="J20" i="5"/>
  <c r="H20" i="5" s="1"/>
  <c r="O20" i="5" s="1"/>
  <c r="J21" i="5"/>
  <c r="J22" i="5"/>
  <c r="J24" i="5"/>
  <c r="J25" i="5"/>
  <c r="J26" i="5"/>
  <c r="J28" i="5"/>
  <c r="J29" i="5"/>
  <c r="J30" i="5"/>
  <c r="J32" i="5"/>
  <c r="J33" i="5"/>
  <c r="J34" i="5"/>
  <c r="J35" i="5"/>
  <c r="J36" i="5"/>
  <c r="J37" i="5"/>
  <c r="J38" i="5"/>
  <c r="J40" i="5"/>
  <c r="J41" i="5"/>
  <c r="J42" i="5"/>
  <c r="J43" i="5"/>
  <c r="J44" i="5"/>
  <c r="H44" i="5" s="1"/>
  <c r="O44" i="5" s="1"/>
  <c r="J45" i="5"/>
  <c r="J47" i="5"/>
  <c r="J49" i="5"/>
  <c r="H49" i="5" s="1"/>
  <c r="O49" i="5" s="1"/>
  <c r="K11" i="5"/>
  <c r="K12" i="5"/>
  <c r="K14" i="5"/>
  <c r="K15" i="5"/>
  <c r="K17" i="5"/>
  <c r="K18" i="5"/>
  <c r="H18" i="5" s="1"/>
  <c r="O18" i="5" s="1"/>
  <c r="K19" i="5"/>
  <c r="K20" i="5"/>
  <c r="K21" i="5"/>
  <c r="K22" i="5"/>
  <c r="K24" i="5"/>
  <c r="K25" i="5"/>
  <c r="K26" i="5"/>
  <c r="H26" i="5" s="1"/>
  <c r="O26" i="5" s="1"/>
  <c r="K28" i="5"/>
  <c r="K29" i="5"/>
  <c r="K30" i="5"/>
  <c r="K32" i="5"/>
  <c r="H32" i="5" s="1"/>
  <c r="O32" i="5" s="1"/>
  <c r="K33" i="5"/>
  <c r="H33" i="5" s="1"/>
  <c r="O33" i="5" s="1"/>
  <c r="K34" i="5"/>
  <c r="K35" i="5"/>
  <c r="K36" i="5"/>
  <c r="H36" i="5" s="1"/>
  <c r="O36" i="5" s="1"/>
  <c r="K37" i="5"/>
  <c r="K38" i="5"/>
  <c r="K40" i="5"/>
  <c r="K41" i="5"/>
  <c r="K42" i="5"/>
  <c r="K43" i="5"/>
  <c r="K44" i="5"/>
  <c r="K45" i="5"/>
  <c r="K47" i="5"/>
  <c r="K49" i="5"/>
  <c r="L11" i="5"/>
  <c r="L12" i="5"/>
  <c r="L14" i="5"/>
  <c r="L15" i="5"/>
  <c r="L17" i="5"/>
  <c r="L18" i="5"/>
  <c r="L19" i="5"/>
  <c r="L20" i="5"/>
  <c r="L21" i="5"/>
  <c r="L22" i="5"/>
  <c r="L24" i="5"/>
  <c r="L25" i="5"/>
  <c r="L26" i="5"/>
  <c r="L28" i="5"/>
  <c r="L29" i="5"/>
  <c r="L30" i="5"/>
  <c r="L32" i="5"/>
  <c r="L33" i="5"/>
  <c r="L34" i="5"/>
  <c r="L35" i="5"/>
  <c r="L36" i="5"/>
  <c r="L37" i="5"/>
  <c r="L38" i="5"/>
  <c r="L40" i="5"/>
  <c r="L41" i="5"/>
  <c r="L42" i="5"/>
  <c r="L43" i="5"/>
  <c r="L44" i="5"/>
  <c r="L45" i="5"/>
  <c r="L47" i="5"/>
  <c r="L49" i="5"/>
  <c r="N11" i="5"/>
  <c r="N12" i="5"/>
  <c r="N14" i="5"/>
  <c r="N15" i="5"/>
  <c r="N17" i="5"/>
  <c r="N18" i="5"/>
  <c r="N19" i="5"/>
  <c r="N20" i="5"/>
  <c r="N21" i="5"/>
  <c r="N22" i="5"/>
  <c r="N24" i="5"/>
  <c r="N25" i="5"/>
  <c r="N26" i="5"/>
  <c r="N28" i="5"/>
  <c r="N29" i="5"/>
  <c r="N30" i="5"/>
  <c r="N32" i="5"/>
  <c r="N33" i="5"/>
  <c r="N34" i="5"/>
  <c r="N35" i="5"/>
  <c r="N36" i="5"/>
  <c r="N37" i="5"/>
  <c r="N38" i="5"/>
  <c r="N40" i="5"/>
  <c r="N41" i="5"/>
  <c r="N42" i="5"/>
  <c r="N43" i="5"/>
  <c r="N44" i="5"/>
  <c r="N45" i="5"/>
  <c r="N47" i="5"/>
  <c r="N49" i="5"/>
  <c r="H11" i="5"/>
  <c r="H35" i="5"/>
  <c r="O35" i="5"/>
  <c r="H38" i="5"/>
  <c r="O38" i="5" s="1"/>
  <c r="H21" i="5"/>
  <c r="O21" i="5" s="1"/>
  <c r="H22" i="5"/>
  <c r="O22" i="5" s="1"/>
  <c r="H17" i="5"/>
  <c r="M49" i="5"/>
  <c r="M47" i="5"/>
  <c r="M45" i="5"/>
  <c r="M44" i="5"/>
  <c r="M43" i="5"/>
  <c r="M42" i="5"/>
  <c r="M41" i="5"/>
  <c r="M40" i="5"/>
  <c r="M32" i="5"/>
  <c r="M38" i="5"/>
  <c r="M37" i="5"/>
  <c r="M36" i="5"/>
  <c r="M35" i="5"/>
  <c r="M34" i="5"/>
  <c r="M33" i="5"/>
  <c r="M11" i="5"/>
  <c r="M12" i="5"/>
  <c r="M14" i="5"/>
  <c r="M15" i="5"/>
  <c r="M17" i="5"/>
  <c r="M18" i="5"/>
  <c r="M19" i="5"/>
  <c r="M20" i="5"/>
  <c r="M21" i="5"/>
  <c r="M22" i="5"/>
  <c r="M24" i="5"/>
  <c r="M25" i="5"/>
  <c r="M26" i="5"/>
  <c r="M28" i="5"/>
  <c r="M29" i="5"/>
  <c r="M30" i="5"/>
  <c r="I23" i="12"/>
  <c r="N22" i="12"/>
  <c r="N21" i="12"/>
  <c r="N19" i="12"/>
  <c r="N18" i="12"/>
  <c r="N16" i="12"/>
  <c r="N15" i="12"/>
  <c r="N13" i="12"/>
  <c r="N12" i="12"/>
  <c r="N11" i="12"/>
  <c r="N10" i="12"/>
  <c r="M22" i="12"/>
  <c r="M21" i="12"/>
  <c r="M19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9" i="12"/>
  <c r="L18" i="12"/>
  <c r="L22" i="12"/>
  <c r="L21" i="12"/>
  <c r="K22" i="12"/>
  <c r="K21" i="12"/>
  <c r="K19" i="12"/>
  <c r="K18" i="12"/>
  <c r="K16" i="12"/>
  <c r="K15" i="12"/>
  <c r="K13" i="12"/>
  <c r="K12" i="12"/>
  <c r="K11" i="12"/>
  <c r="K10" i="12"/>
  <c r="J22" i="12"/>
  <c r="J21" i="12"/>
  <c r="J19" i="12"/>
  <c r="J18" i="12"/>
  <c r="J13" i="12"/>
  <c r="H13" i="12" s="1"/>
  <c r="O13" i="12" s="1"/>
  <c r="J12" i="12"/>
  <c r="H12" i="12" s="1"/>
  <c r="O12" i="12" s="1"/>
  <c r="J11" i="12"/>
  <c r="H11" i="12" s="1"/>
  <c r="O11" i="12" s="1"/>
  <c r="J10" i="12"/>
  <c r="H10" i="12" s="1"/>
  <c r="J16" i="12"/>
  <c r="J15" i="12"/>
  <c r="K10" i="13"/>
  <c r="J10" i="13"/>
  <c r="A6" i="13"/>
  <c r="O17" i="5"/>
  <c r="H43" i="5"/>
  <c r="O43" i="5" s="1"/>
  <c r="H41" i="5"/>
  <c r="O41" i="5" s="1"/>
  <c r="H25" i="5"/>
  <c r="O25" i="5" s="1"/>
  <c r="H30" i="5"/>
  <c r="O30" i="5" s="1"/>
  <c r="H28" i="5"/>
  <c r="O28" i="5" s="1"/>
  <c r="H40" i="5"/>
  <c r="O40" i="5" s="1"/>
  <c r="H45" i="5"/>
  <c r="O45" i="5"/>
  <c r="H12" i="5" l="1"/>
  <c r="O12" i="5" s="1"/>
  <c r="O11" i="5"/>
  <c r="H15" i="5"/>
  <c r="O15" i="5" s="1"/>
  <c r="K50" i="5"/>
  <c r="H47" i="5"/>
  <c r="O47" i="5" s="1"/>
  <c r="H42" i="5"/>
  <c r="O42" i="5" s="1"/>
  <c r="H37" i="5"/>
  <c r="O37" i="5" s="1"/>
  <c r="H29" i="5"/>
  <c r="O29" i="5" s="1"/>
  <c r="H24" i="5"/>
  <c r="O24" i="5" s="1"/>
  <c r="H19" i="5"/>
  <c r="O19" i="5" s="1"/>
  <c r="M50" i="5"/>
  <c r="K15" i="13"/>
  <c r="H34" i="5"/>
  <c r="O34" i="5" s="1"/>
  <c r="N50" i="5"/>
  <c r="L50" i="5"/>
  <c r="J50" i="5"/>
  <c r="N23" i="12"/>
  <c r="K23" i="12"/>
  <c r="L15" i="13"/>
  <c r="H11" i="13"/>
  <c r="O11" i="13" s="1"/>
  <c r="N15" i="13"/>
  <c r="H10" i="13"/>
  <c r="H15" i="13" s="1"/>
  <c r="J15" i="13"/>
  <c r="H21" i="12"/>
  <c r="O21" i="12" s="1"/>
  <c r="H16" i="12"/>
  <c r="O16" i="12" s="1"/>
  <c r="H22" i="12"/>
  <c r="O22" i="12" s="1"/>
  <c r="J23" i="12"/>
  <c r="H15" i="12"/>
  <c r="O15" i="12" s="1"/>
  <c r="H19" i="12"/>
  <c r="O19" i="12" s="1"/>
  <c r="L23" i="12"/>
  <c r="M23" i="12"/>
  <c r="H18" i="12"/>
  <c r="O18" i="12" s="1"/>
  <c r="O10" i="12"/>
  <c r="F53" i="5" l="1"/>
  <c r="O50" i="5"/>
  <c r="E19" i="13"/>
  <c r="H50" i="5"/>
  <c r="O10" i="13"/>
  <c r="O15" i="13" s="1"/>
  <c r="O23" i="12"/>
  <c r="H23" i="12"/>
  <c r="E27" i="12"/>
</calcChain>
</file>

<file path=xl/sharedStrings.xml><?xml version="1.0" encoding="utf-8"?>
<sst xmlns="http://schemas.openxmlformats.org/spreadsheetml/2006/main" count="326" uniqueCount="157">
  <si>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</si>
  <si>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</si>
  <si>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</si>
  <si>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</si>
  <si>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</si>
  <si>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</si>
  <si>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</si>
  <si>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</si>
  <si>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</si>
  <si>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</si>
  <si>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</si>
  <si>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</si>
  <si>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</si>
  <si>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</si>
  <si>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</si>
  <si>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</si>
  <si>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</si>
  <si>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</si>
  <si>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</si>
  <si>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</si>
  <si>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</si>
  <si>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</si>
  <si>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</si>
  <si>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</si>
  <si>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</si>
  <si>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</si>
  <si>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</si>
  <si>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</si>
  <si>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</si>
  <si>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</si>
  <si>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</si>
  <si>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</si>
  <si>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</si>
  <si>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</si>
  <si>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</si>
  <si>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</si>
  <si>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</si>
  <si>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</si>
  <si>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</si>
  <si>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</si>
  <si>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</si>
  <si>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</si>
  <si>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</si>
  <si>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</si>
  <si>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</si>
  <si>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</si>
  <si>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</si>
  <si>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</si>
  <si>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</si>
  <si>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</si>
  <si>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</si>
  <si>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</si>
  <si>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</si>
  <si>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</si>
  <si>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</si>
  <si>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</si>
  <si>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</si>
  <si>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</si>
  <si>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</si>
  <si>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</si>
  <si>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</si>
  <si>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</si>
  <si>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</si>
  <si>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</si>
  <si>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</si>
  <si>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</si>
  <si>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</si>
  <si>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</si>
  <si>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</si>
  <si>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</si>
  <si>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</si>
  <si>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</si>
  <si>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</si>
  <si>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</si>
  <si>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</si>
  <si>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</si>
  <si>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</si>
  <si>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</si>
  <si>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</si>
  <si>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</si>
  <si>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</si>
  <si>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</si>
  <si>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</si>
  <si>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</si>
  <si>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</si>
  <si>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</si>
  <si>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</si>
  <si>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</si>
  <si>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</si>
  <si>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</si>
  <si>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</si>
  <si>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</si>
  <si>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</si>
  <si>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</si>
  <si>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</si>
  <si>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</si>
  <si>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</si>
  <si>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</si>
  <si>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</si>
  <si>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</si>
  <si>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</si>
  <si>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</si>
  <si>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</si>
  <si>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</si>
  <si>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</si>
  <si>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</si>
  <si>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</si>
  <si>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</si>
  <si>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</si>
  <si>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</si>
  <si>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</si>
  <si>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</si>
  <si>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</si>
  <si>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</si>
  <si>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</si>
  <si>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</si>
  <si>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</si>
  <si>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</si>
  <si>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</si>
  <si>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</si>
  <si>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</si>
  <si>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</si>
  <si>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</si>
  <si>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</si>
  <si>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</si>
  <si>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</si>
  <si>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</si>
  <si>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</si>
  <si>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</si>
  <si>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</si>
  <si>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</si>
  <si>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</si>
  <si>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</si>
  <si>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</si>
  <si>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</si>
  <si>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</si>
  <si>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</si>
  <si>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</si>
  <si>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</si>
  <si>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</si>
  <si>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</si>
  <si>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</si>
  <si>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</si>
  <si>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</si>
  <si>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</si>
  <si>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</si>
  <si>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</si>
  <si>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Jean Carlos Ramirez Rodriguez </t>
  </si>
  <si>
    <t xml:space="preserve">Director General </t>
  </si>
  <si>
    <t>Maria Antonia Cabrera Rafael</t>
  </si>
  <si>
    <t xml:space="preserve">Temporal </t>
  </si>
  <si>
    <t xml:space="preserve">Saderis Carmona Marte </t>
  </si>
  <si>
    <t xml:space="preserve">Direcceion de Cartografia </t>
  </si>
  <si>
    <t>NOMINA DE PAGO DEL PERSONAL EN PERIODO PROBATORIO</t>
  </si>
  <si>
    <t xml:space="preserve">NOMINA DE PAGO DEL PERSONAL TEMPORAL </t>
  </si>
  <si>
    <t>Mes: Abril 2022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</si>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</sst>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43" fontId="2" fillId="0" borderId="6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3" fontId="2" fillId="0" borderId="38" xfId="0" applyNumberFormat="1" applyFont="1" applyFill="1" applyBorder="1" applyAlignment="1">
      <alignment horizontal="center" vertical="center"/>
    </xf>
    <xf numFmtId="43" fontId="2" fillId="0" borderId="38" xfId="1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43" fontId="2" fillId="0" borderId="39" xfId="1" applyFont="1" applyFill="1" applyBorder="1" applyAlignment="1">
      <alignment horizontal="center" vertical="center"/>
    </xf>
    <xf numFmtId="43" fontId="2" fillId="0" borderId="40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43" fontId="2" fillId="0" borderId="14" xfId="1" applyFont="1" applyFill="1" applyBorder="1" applyAlignment="1">
      <alignment horizontal="center" vertical="top"/>
    </xf>
    <xf numFmtId="43" fontId="2" fillId="0" borderId="41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3" borderId="2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2956378</xdr:colOff>
      <xdr:row>0</xdr:row>
      <xdr:rowOff>168912</xdr:rowOff>
    </xdr:from>
    <xdr:to>
      <xdr:col>6</xdr:col>
      <xdr:colOff>1085396</xdr:colOff>
      <xdr:row>4</xdr:row>
      <xdr:rowOff>168911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396" y="168912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485236</xdr:colOff>
      <xdr:row>50</xdr:row>
      <xdr:rowOff>116817</xdr:rowOff>
    </xdr:from>
    <xdr:to>
      <xdr:col>11</xdr:col>
      <xdr:colOff>1690504</xdr:colOff>
      <xdr:row>61</xdr:row>
      <xdr:rowOff>54762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AF775F3-78EC-48AC-8ECC-5FF788E8A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18939" y="13433845"/>
          <a:ext cx="2651990" cy="263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showGridLines="0" zoomScale="80" zoomScaleNormal="80" zoomScaleSheetLayoutView="50" workbookViewId="0"/>
  </sheetViews>
  <sheetFormatPr baseColWidth="10" defaultColWidth="11.42578125" defaultRowHeight="18.75" x14ac:dyDescent="0.3"/>
  <cols>
    <col min="1" max="1" width="6.28515625" style="45" bestFit="1" customWidth="1"/>
    <col min="2" max="2" width="51.85546875" style="45" bestFit="1" customWidth="1"/>
    <col min="3" max="3" width="12.28515625" style="94" bestFit="1" customWidth="1"/>
    <col min="4" max="4" width="44.42578125" style="45" bestFit="1" customWidth="1"/>
    <col min="5" max="5" width="55.42578125" style="45" bestFit="1" customWidth="1"/>
    <col min="6" max="6" width="19.28515625" style="45" customWidth="1"/>
    <col min="7" max="7" width="17.85546875" style="45" bestFit="1" customWidth="1"/>
    <col min="8" max="8" width="16.5703125" style="45" customWidth="1"/>
    <col min="9" max="9" width="14.140625" style="45" customWidth="1"/>
    <col min="10" max="11" width="21.7109375" style="45" bestFit="1" customWidth="1"/>
    <col min="12" max="12" width="25.5703125" style="45" customWidth="1"/>
    <col min="13" max="13" width="23.42578125" style="45" customWidth="1"/>
    <col min="14" max="14" width="20.140625" style="45" customWidth="1"/>
    <col min="15" max="15" width="17.85546875" style="45" bestFit="1" customWidth="1"/>
    <col min="16" max="16" width="11.42578125" style="45"/>
    <col min="17" max="17" width="14.42578125" style="45" bestFit="1" customWidth="1"/>
    <col min="18" max="16384" width="11.42578125" style="45"/>
  </cols>
  <sheetData>
    <row r="1" spans="1:25" x14ac:dyDescent="0.3">
      <c r="J1" s="46"/>
      <c r="K1" s="46"/>
      <c r="L1" s="46"/>
      <c r="M1" s="46"/>
      <c r="N1" s="46"/>
    </row>
    <row r="2" spans="1:25" x14ac:dyDescent="0.3">
      <c r="A2" s="1"/>
      <c r="B2" s="1"/>
      <c r="C2" s="26"/>
      <c r="D2" s="1"/>
      <c r="E2" s="1"/>
      <c r="F2" s="1"/>
      <c r="G2" s="1"/>
      <c r="H2" s="1"/>
      <c r="I2" s="26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26"/>
      <c r="D3" s="1"/>
      <c r="E3" s="1"/>
      <c r="F3" s="1"/>
      <c r="G3" s="1"/>
      <c r="H3" s="1"/>
      <c r="I3" s="26"/>
      <c r="J3" s="1"/>
      <c r="K3" s="47"/>
      <c r="L3" s="1"/>
      <c r="M3" s="1"/>
      <c r="N3" s="1"/>
      <c r="O3" s="1"/>
      <c r="P3" s="1"/>
    </row>
    <row r="4" spans="1:25" x14ac:dyDescent="0.3">
      <c r="A4" s="1"/>
      <c r="B4" s="1"/>
      <c r="C4" s="26"/>
      <c r="D4" s="1"/>
      <c r="F4" s="1"/>
      <c r="G4" s="1"/>
      <c r="H4" s="1"/>
      <c r="I4" s="26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26"/>
      <c r="D5" s="1"/>
      <c r="E5" s="1"/>
      <c r="F5" s="1"/>
      <c r="G5" s="1"/>
      <c r="H5" s="1"/>
      <c r="I5" s="26"/>
      <c r="J5" s="1"/>
      <c r="K5" s="27"/>
      <c r="L5" s="1"/>
      <c r="M5" s="1"/>
      <c r="N5" s="1"/>
      <c r="O5" s="1"/>
      <c r="P5" s="1"/>
    </row>
    <row r="6" spans="1:25" x14ac:dyDescent="0.3">
      <c r="A6" s="137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03"/>
    </row>
    <row r="7" spans="1:25" x14ac:dyDescent="0.3">
      <c r="A7" s="152" t="s">
        <v>155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02"/>
    </row>
    <row r="8" spans="1:25" ht="19.5" thickBot="1" x14ac:dyDescent="0.3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02"/>
    </row>
    <row r="9" spans="1:25" s="74" customFormat="1" ht="68.25" thickBot="1" x14ac:dyDescent="0.3">
      <c r="A9" s="68" t="s">
        <v>3</v>
      </c>
      <c r="B9" s="69" t="s">
        <v>87</v>
      </c>
      <c r="C9" s="70" t="s">
        <v>129</v>
      </c>
      <c r="D9" s="70" t="s">
        <v>70</v>
      </c>
      <c r="E9" s="71" t="s">
        <v>4</v>
      </c>
      <c r="F9" s="70" t="s">
        <v>5</v>
      </c>
      <c r="G9" s="71" t="s">
        <v>32</v>
      </c>
      <c r="H9" s="70" t="s">
        <v>6</v>
      </c>
      <c r="I9" s="70" t="s">
        <v>7</v>
      </c>
      <c r="J9" s="70" t="s">
        <v>8</v>
      </c>
      <c r="K9" s="70" t="s">
        <v>9</v>
      </c>
      <c r="L9" s="70" t="s">
        <v>10</v>
      </c>
      <c r="M9" s="70" t="s">
        <v>11</v>
      </c>
      <c r="N9" s="70" t="s">
        <v>12</v>
      </c>
      <c r="O9" s="72" t="s">
        <v>13</v>
      </c>
      <c r="P9" s="73"/>
    </row>
    <row r="10" spans="1:25" s="74" customFormat="1" ht="24" thickBot="1" x14ac:dyDescent="0.3">
      <c r="A10" s="146" t="s">
        <v>75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73"/>
    </row>
    <row r="11" spans="1:25" ht="20.25" customHeight="1" x14ac:dyDescent="0.3">
      <c r="A11" s="48">
        <v>1</v>
      </c>
      <c r="B11" s="53" t="s">
        <v>137</v>
      </c>
      <c r="C11" s="83" t="s">
        <v>130</v>
      </c>
      <c r="D11" s="53" t="s">
        <v>75</v>
      </c>
      <c r="E11" s="53" t="s">
        <v>148</v>
      </c>
      <c r="F11" s="84" t="s">
        <v>14</v>
      </c>
      <c r="G11" s="9">
        <v>245000</v>
      </c>
      <c r="H11" s="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9">
        <v>25</v>
      </c>
      <c r="J11" s="9">
        <f>ROUND(IF((G11)&gt;(15600*20),((15600*20)*0.0287),(G11)*0.0287),2)</f>
        <v>7031.5</v>
      </c>
      <c r="K11" s="9">
        <f>ROUND(IF((G11)&gt;(15600*10),((15600*10)*0.0304),(G11)*0.0304),2)</f>
        <v>4742.3999999999996</v>
      </c>
      <c r="L11" s="9">
        <f>ROUND(IF((G11)&gt;(15600*20),((15600*20)*0.071),(G11)*0.071),2)</f>
        <v>17395</v>
      </c>
      <c r="M11" s="9">
        <f>ROUND(IF((G11)&gt;(15600*10),((15600*10)*0.0709),(G11)*0.0709),2)</f>
        <v>11060.4</v>
      </c>
      <c r="N11" s="9">
        <f>+ROUND(IF(G11&gt;(15600*4),((15600*4)*0.0115),G11*0.0115),2)</f>
        <v>717.6</v>
      </c>
      <c r="O11" s="105">
        <f>+G11-I11-J123-K11-H11-J11</f>
        <v>186311.64</v>
      </c>
      <c r="P11" s="52"/>
    </row>
    <row r="12" spans="1:25" s="78" customFormat="1" x14ac:dyDescent="0.3">
      <c r="A12" s="48">
        <v>2</v>
      </c>
      <c r="B12" s="15" t="s">
        <v>118</v>
      </c>
      <c r="C12" s="89" t="s">
        <v>130</v>
      </c>
      <c r="D12" s="13" t="s">
        <v>75</v>
      </c>
      <c r="E12" s="15" t="s">
        <v>119</v>
      </c>
      <c r="F12" s="66" t="s">
        <v>14</v>
      </c>
      <c r="G12" s="17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5" si="0">ROUND(IF((G12)&gt;(15600*20),((15600*20)*0.0287),(G12)*0.0287),2)</f>
        <v>3731</v>
      </c>
      <c r="K12" s="14">
        <f t="shared" ref="K12:K15" si="1">ROUND(IF((G12)&gt;(15600*10),((15600*10)*0.0304),(G12)*0.0304),2)</f>
        <v>3952</v>
      </c>
      <c r="L12" s="14">
        <f t="shared" ref="L12:L15" si="2">ROUND(IF((G12)&gt;(15600*20),((15600*20)*0.071),(G12)*0.071),2)</f>
        <v>9230</v>
      </c>
      <c r="M12" s="14">
        <f t="shared" ref="M12:M15" si="3">ROUND(IF((G12)&gt;(15600*10),((15600*10)*0.0709),(G12)*0.0709),2)</f>
        <v>9217</v>
      </c>
      <c r="N12" s="14">
        <f t="shared" ref="N12:N15" si="4">+ROUND(IF(G12&gt;(15600*4),((15600*4)*0.0115),G12*0.0115),2)</f>
        <v>717.6</v>
      </c>
      <c r="O12" s="50">
        <f>+G12-I12-J144-K12-H12-J12</f>
        <v>103129.81</v>
      </c>
    </row>
    <row r="13" spans="1:25" s="135" customFormat="1" x14ac:dyDescent="0.3">
      <c r="A13" s="48">
        <v>3</v>
      </c>
      <c r="B13" s="13" t="s">
        <v>59</v>
      </c>
      <c r="C13" s="89" t="s">
        <v>130</v>
      </c>
      <c r="D13" s="13" t="s">
        <v>75</v>
      </c>
      <c r="E13" s="15" t="s">
        <v>119</v>
      </c>
      <c r="F13" s="66" t="s">
        <v>14</v>
      </c>
      <c r="G13" s="17">
        <v>120000</v>
      </c>
      <c r="H13" s="1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4">
        <v>26</v>
      </c>
      <c r="J13" s="14">
        <f t="shared" ref="J13" si="5">ROUND(IF((G13)&gt;(15600*20),((15600*20)*0.0287),(G13)*0.0287),2)</f>
        <v>3444</v>
      </c>
      <c r="K13" s="14">
        <f t="shared" ref="K13" si="6">ROUND(IF((G13)&gt;(15600*10),((15600*10)*0.0304),(G13)*0.0304),2)</f>
        <v>3648</v>
      </c>
      <c r="L13" s="14">
        <f t="shared" ref="L13" si="7">ROUND(IF((G13)&gt;(15600*20),((15600*20)*0.071),(G13)*0.071),2)</f>
        <v>8520</v>
      </c>
      <c r="M13" s="14">
        <f t="shared" ref="M13" si="8">ROUND(IF((G13)&gt;(15600*10),((15600*10)*0.0709),(G13)*0.0709),2)</f>
        <v>8508</v>
      </c>
      <c r="N13" s="14">
        <f t="shared" ref="N13" si="9">+ROUND(IF(G13&gt;(15600*4),((15600*4)*0.0115),G13*0.0115),2)</f>
        <v>717.6</v>
      </c>
      <c r="O13" s="50">
        <f>+G13-I13-J145-K13-H13-J13</f>
        <v>96072.06</v>
      </c>
    </row>
    <row r="14" spans="1:25" s="76" customFormat="1" x14ac:dyDescent="0.3">
      <c r="A14" s="48">
        <v>4</v>
      </c>
      <c r="B14" s="77" t="s">
        <v>53</v>
      </c>
      <c r="C14" s="66" t="s">
        <v>130</v>
      </c>
      <c r="D14" s="13" t="s">
        <v>75</v>
      </c>
      <c r="E14" s="77" t="s">
        <v>117</v>
      </c>
      <c r="F14" s="49" t="s">
        <v>14</v>
      </c>
      <c r="G14" s="75">
        <v>85000</v>
      </c>
      <c r="H14" s="75">
        <v>8577.06</v>
      </c>
      <c r="I14" s="75">
        <v>25</v>
      </c>
      <c r="J14" s="14">
        <f t="shared" si="0"/>
        <v>2439.5</v>
      </c>
      <c r="K14" s="14">
        <f t="shared" si="1"/>
        <v>2584</v>
      </c>
      <c r="L14" s="14">
        <f t="shared" si="2"/>
        <v>6035</v>
      </c>
      <c r="M14" s="14">
        <f t="shared" si="3"/>
        <v>6026.5</v>
      </c>
      <c r="N14" s="14">
        <f t="shared" si="4"/>
        <v>717.6</v>
      </c>
      <c r="O14" s="87">
        <v>71374.44</v>
      </c>
    </row>
    <row r="15" spans="1:25" ht="19.5" thickBot="1" x14ac:dyDescent="0.35">
      <c r="A15" s="48">
        <v>5</v>
      </c>
      <c r="B15" s="15" t="s">
        <v>23</v>
      </c>
      <c r="C15" s="89" t="s">
        <v>131</v>
      </c>
      <c r="D15" s="15" t="s">
        <v>75</v>
      </c>
      <c r="E15" s="15" t="s">
        <v>24</v>
      </c>
      <c r="F15" s="66" t="s">
        <v>14</v>
      </c>
      <c r="G15" s="17">
        <v>73000</v>
      </c>
      <c r="H15" s="17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17">
        <v>25</v>
      </c>
      <c r="J15" s="17">
        <f t="shared" si="0"/>
        <v>2095.1</v>
      </c>
      <c r="K15" s="17">
        <f t="shared" si="1"/>
        <v>2219.1999999999998</v>
      </c>
      <c r="L15" s="17">
        <f t="shared" si="2"/>
        <v>5183</v>
      </c>
      <c r="M15" s="17">
        <f t="shared" si="3"/>
        <v>5175.7</v>
      </c>
      <c r="N15" s="17">
        <f t="shared" si="4"/>
        <v>717.6</v>
      </c>
      <c r="O15" s="67">
        <f>+G15-I15-J132-K15-H15-J15</f>
        <v>62727.720000000008</v>
      </c>
    </row>
    <row r="16" spans="1:25" s="86" customFormat="1" ht="24" thickBot="1" x14ac:dyDescent="0.35">
      <c r="A16" s="149" t="s">
        <v>132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S16" s="104"/>
      <c r="T16" s="104"/>
      <c r="U16" s="104"/>
      <c r="V16" s="104"/>
      <c r="W16" s="104"/>
      <c r="X16" s="104"/>
      <c r="Y16" s="104"/>
    </row>
    <row r="17" spans="1:27" x14ac:dyDescent="0.3">
      <c r="A17" s="48">
        <v>6</v>
      </c>
      <c r="B17" s="53" t="s">
        <v>15</v>
      </c>
      <c r="C17" s="83" t="s">
        <v>130</v>
      </c>
      <c r="D17" s="53" t="s">
        <v>72</v>
      </c>
      <c r="E17" s="53" t="s">
        <v>16</v>
      </c>
      <c r="F17" s="84" t="s">
        <v>14</v>
      </c>
      <c r="G17" s="9">
        <v>25000</v>
      </c>
      <c r="H17" s="9">
        <f t="shared" ref="H17:H22" si="10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9">
        <v>25</v>
      </c>
      <c r="J17" s="9">
        <f t="shared" ref="J17:J22" si="11">ROUND(IF((G17)&gt;(15600*20),((15600*20)*0.0287),(G17)*0.0287),2)</f>
        <v>717.5</v>
      </c>
      <c r="K17" s="9">
        <f t="shared" ref="K17:K22" si="12">ROUND(IF((G17)&gt;(15600*10),((15600*10)*0.0304),(G17)*0.0304),2)</f>
        <v>760</v>
      </c>
      <c r="L17" s="9">
        <f t="shared" ref="L17:L22" si="13">ROUND(IF((G17)&gt;(15600*20),((15600*20)*0.071),(G17)*0.071),2)</f>
        <v>1775</v>
      </c>
      <c r="M17" s="9">
        <f t="shared" ref="M17:M22" si="14">ROUND(IF((G17)&gt;(15600*10),((15600*10)*0.0709),(G17)*0.0709),2)</f>
        <v>1772.5</v>
      </c>
      <c r="N17" s="9">
        <f t="shared" ref="N17:N22" si="15">+ROUND(IF(G17&gt;(15600*4),((15600*4)*0.0115),G17*0.0115),2)</f>
        <v>287.5</v>
      </c>
      <c r="O17" s="105">
        <f>+G17-I17-J121-K17-H17-J17</f>
        <v>23497.5</v>
      </c>
      <c r="P17" s="51"/>
      <c r="S17" s="79"/>
      <c r="T17" s="79"/>
      <c r="U17" s="79"/>
      <c r="V17" s="79"/>
      <c r="W17" s="79"/>
      <c r="X17" s="79"/>
      <c r="Y17" s="79"/>
    </row>
    <row r="18" spans="1:27" x14ac:dyDescent="0.3">
      <c r="A18" s="48">
        <v>7</v>
      </c>
      <c r="B18" s="13" t="s">
        <v>110</v>
      </c>
      <c r="C18" s="82" t="s">
        <v>130</v>
      </c>
      <c r="D18" s="13" t="s">
        <v>72</v>
      </c>
      <c r="E18" s="13" t="s">
        <v>16</v>
      </c>
      <c r="F18" s="49" t="s">
        <v>14</v>
      </c>
      <c r="G18" s="14">
        <v>25000</v>
      </c>
      <c r="H18" s="14">
        <f t="shared" si="10"/>
        <v>0</v>
      </c>
      <c r="I18" s="14">
        <v>25</v>
      </c>
      <c r="J18" s="14">
        <f t="shared" si="11"/>
        <v>717.5</v>
      </c>
      <c r="K18" s="14">
        <f t="shared" si="12"/>
        <v>760</v>
      </c>
      <c r="L18" s="14">
        <f t="shared" si="13"/>
        <v>1775</v>
      </c>
      <c r="M18" s="14">
        <f t="shared" si="14"/>
        <v>1772.5</v>
      </c>
      <c r="N18" s="14">
        <f t="shared" si="15"/>
        <v>287.5</v>
      </c>
      <c r="O18" s="50">
        <f>+G18-I18-J122-K18-H18-J18</f>
        <v>23497.5</v>
      </c>
      <c r="P18" s="51"/>
      <c r="S18" s="79"/>
      <c r="T18" s="79"/>
      <c r="U18" s="79"/>
      <c r="V18" s="79"/>
      <c r="W18" s="79"/>
      <c r="X18" s="79"/>
      <c r="Y18" s="79"/>
    </row>
    <row r="19" spans="1:27" s="79" customFormat="1" x14ac:dyDescent="0.3">
      <c r="A19" s="48">
        <v>8</v>
      </c>
      <c r="B19" s="13" t="s">
        <v>52</v>
      </c>
      <c r="C19" s="82" t="s">
        <v>130</v>
      </c>
      <c r="D19" s="13" t="s">
        <v>72</v>
      </c>
      <c r="E19" s="13" t="s">
        <v>156</v>
      </c>
      <c r="F19" s="49" t="s">
        <v>14</v>
      </c>
      <c r="G19" s="14">
        <v>40000</v>
      </c>
      <c r="H19" s="14">
        <f t="shared" si="10"/>
        <v>442.65</v>
      </c>
      <c r="I19" s="14">
        <v>25</v>
      </c>
      <c r="J19" s="14">
        <f t="shared" si="11"/>
        <v>1148</v>
      </c>
      <c r="K19" s="14">
        <f t="shared" si="12"/>
        <v>1216</v>
      </c>
      <c r="L19" s="14">
        <f t="shared" si="13"/>
        <v>2840</v>
      </c>
      <c r="M19" s="14">
        <f t="shared" si="14"/>
        <v>2836</v>
      </c>
      <c r="N19" s="14">
        <f t="shared" si="15"/>
        <v>460</v>
      </c>
      <c r="O19" s="55">
        <f t="shared" ref="O19:O20" si="16">+G19-H19-I19-J19-K19</f>
        <v>37168.35</v>
      </c>
      <c r="S19" s="45"/>
      <c r="T19" s="45"/>
      <c r="U19" s="45"/>
      <c r="V19" s="45"/>
      <c r="W19" s="45"/>
      <c r="X19" s="45"/>
      <c r="Y19" s="45"/>
    </row>
    <row r="20" spans="1:27" s="79" customFormat="1" ht="19.5" customHeight="1" x14ac:dyDescent="0.3">
      <c r="A20" s="48">
        <v>9</v>
      </c>
      <c r="B20" s="56" t="s">
        <v>54</v>
      </c>
      <c r="C20" s="95" t="s">
        <v>130</v>
      </c>
      <c r="D20" s="13" t="s">
        <v>72</v>
      </c>
      <c r="E20" s="56" t="s">
        <v>55</v>
      </c>
      <c r="F20" s="49" t="s">
        <v>14</v>
      </c>
      <c r="G20" s="14">
        <v>25000</v>
      </c>
      <c r="H20" s="14">
        <f t="shared" si="10"/>
        <v>0</v>
      </c>
      <c r="I20" s="14">
        <v>25</v>
      </c>
      <c r="J20" s="14">
        <f t="shared" si="11"/>
        <v>717.5</v>
      </c>
      <c r="K20" s="14">
        <f t="shared" si="12"/>
        <v>760</v>
      </c>
      <c r="L20" s="14">
        <f t="shared" si="13"/>
        <v>1775</v>
      </c>
      <c r="M20" s="14">
        <f t="shared" si="14"/>
        <v>1772.5</v>
      </c>
      <c r="N20" s="14">
        <f t="shared" si="15"/>
        <v>287.5</v>
      </c>
      <c r="O20" s="55">
        <f t="shared" si="16"/>
        <v>23497.5</v>
      </c>
      <c r="S20" s="45"/>
      <c r="T20" s="45"/>
      <c r="U20" s="45"/>
      <c r="V20" s="45"/>
      <c r="W20" s="45"/>
      <c r="X20" s="45"/>
      <c r="Y20" s="45"/>
    </row>
    <row r="21" spans="1:27" x14ac:dyDescent="0.3">
      <c r="A21" s="48">
        <v>10</v>
      </c>
      <c r="B21" s="13" t="s">
        <v>149</v>
      </c>
      <c r="C21" s="82" t="s">
        <v>131</v>
      </c>
      <c r="D21" s="13" t="s">
        <v>72</v>
      </c>
      <c r="E21" s="13" t="s">
        <v>20</v>
      </c>
      <c r="F21" s="49" t="s">
        <v>14</v>
      </c>
      <c r="G21" s="14">
        <v>20000</v>
      </c>
      <c r="H21" s="14">
        <f t="shared" si="10"/>
        <v>0</v>
      </c>
      <c r="I21" s="14">
        <v>25</v>
      </c>
      <c r="J21" s="14">
        <f t="shared" si="11"/>
        <v>574</v>
      </c>
      <c r="K21" s="14">
        <f t="shared" si="12"/>
        <v>608</v>
      </c>
      <c r="L21" s="14">
        <f t="shared" si="13"/>
        <v>1420</v>
      </c>
      <c r="M21" s="14">
        <f t="shared" si="14"/>
        <v>1418</v>
      </c>
      <c r="N21" s="14">
        <f t="shared" si="15"/>
        <v>230</v>
      </c>
      <c r="O21" s="50">
        <f>+G21-I21-J134-K21-H21-J21</f>
        <v>18793</v>
      </c>
    </row>
    <row r="22" spans="1:27" ht="19.5" thickBot="1" x14ac:dyDescent="0.35">
      <c r="A22" s="48">
        <v>11</v>
      </c>
      <c r="B22" s="15" t="s">
        <v>25</v>
      </c>
      <c r="C22" s="89" t="s">
        <v>131</v>
      </c>
      <c r="D22" s="15" t="s">
        <v>72</v>
      </c>
      <c r="E22" s="15" t="s">
        <v>26</v>
      </c>
      <c r="F22" s="66" t="s">
        <v>14</v>
      </c>
      <c r="G22" s="17">
        <v>20000</v>
      </c>
      <c r="H22" s="17">
        <f t="shared" si="10"/>
        <v>0</v>
      </c>
      <c r="I22" s="17">
        <v>25</v>
      </c>
      <c r="J22" s="17">
        <f t="shared" si="11"/>
        <v>574</v>
      </c>
      <c r="K22" s="17">
        <f t="shared" si="12"/>
        <v>608</v>
      </c>
      <c r="L22" s="17">
        <f t="shared" si="13"/>
        <v>1420</v>
      </c>
      <c r="M22" s="17">
        <f t="shared" si="14"/>
        <v>1418</v>
      </c>
      <c r="N22" s="17">
        <f t="shared" si="15"/>
        <v>230</v>
      </c>
      <c r="O22" s="67">
        <f>+G22-I22-J133-K22-H22-J22</f>
        <v>18793</v>
      </c>
    </row>
    <row r="23" spans="1:27" s="79" customFormat="1" ht="23.25" thickBot="1" x14ac:dyDescent="0.35">
      <c r="A23" s="143" t="s">
        <v>135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x14ac:dyDescent="0.3">
      <c r="A24" s="6">
        <v>12</v>
      </c>
      <c r="B24" s="53" t="s">
        <v>96</v>
      </c>
      <c r="C24" s="83" t="s">
        <v>131</v>
      </c>
      <c r="D24" s="53" t="s">
        <v>111</v>
      </c>
      <c r="E24" s="53" t="s">
        <v>85</v>
      </c>
      <c r="F24" s="84" t="s">
        <v>14</v>
      </c>
      <c r="G24" s="9">
        <v>155000</v>
      </c>
      <c r="H24" s="18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19">
        <v>25</v>
      </c>
      <c r="J24" s="9">
        <f t="shared" ref="J24:J26" si="17">ROUND(IF((G24)&gt;(15600*20),((15600*20)*0.0287),(G24)*0.0287),2)</f>
        <v>4448.5</v>
      </c>
      <c r="K24" s="9">
        <f>ROUND(IF((G24)&gt;(15600*10),((15600*10)*0.0304),(G24)*0.0304),2)</f>
        <v>4712</v>
      </c>
      <c r="L24" s="9">
        <f>ROUND(IF((G24)&gt;(15600*20),((15600*20)*0.071),(G24)*0.071),2)</f>
        <v>11005</v>
      </c>
      <c r="M24" s="9">
        <f>ROUND(IF((G24)&gt;(15600*10),((15600*10)*0.0709),(G24)*0.0709),2)</f>
        <v>10989.5</v>
      </c>
      <c r="N24" s="9">
        <f>+ROUND(IF(G24&gt;(15600*4),((15600*4)*0.0115),G24*0.0115),2)</f>
        <v>717.6</v>
      </c>
      <c r="O24" s="116">
        <f>+G24-I24-J144-K24-H24-J24</f>
        <v>120771.69</v>
      </c>
    </row>
    <row r="25" spans="1:27" x14ac:dyDescent="0.3">
      <c r="A25" s="6">
        <v>13</v>
      </c>
      <c r="B25" s="13" t="s">
        <v>17</v>
      </c>
      <c r="C25" s="82" t="s">
        <v>130</v>
      </c>
      <c r="D25" s="13" t="s">
        <v>78</v>
      </c>
      <c r="E25" s="13" t="s">
        <v>18</v>
      </c>
      <c r="F25" s="49" t="s">
        <v>14</v>
      </c>
      <c r="G25" s="14">
        <v>50000</v>
      </c>
      <c r="H25" s="1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14">
        <v>25</v>
      </c>
      <c r="J25" s="14">
        <f t="shared" si="17"/>
        <v>1435</v>
      </c>
      <c r="K25" s="14">
        <f t="shared" ref="K25:K26" si="18">ROUND(IF((G25)&gt;(15600*10),((15600*10)*0.0304),(G25)*0.0304),2)</f>
        <v>1520</v>
      </c>
      <c r="L25" s="14">
        <f t="shared" ref="L25:L26" si="19">ROUND(IF((G25)&gt;(15600*20),((15600*20)*0.071),(G25)*0.071),2)</f>
        <v>3550</v>
      </c>
      <c r="M25" s="14">
        <f t="shared" ref="M25:M26" si="20">ROUND(IF((G25)&gt;(15600*10),((15600*10)*0.0709),(G25)*0.0709),2)</f>
        <v>3545</v>
      </c>
      <c r="N25" s="14">
        <f t="shared" ref="N25:N26" si="21">+ROUND(IF(G25&gt;(15600*4),((15600*4)*0.0115),G25*0.0115),2)</f>
        <v>575</v>
      </c>
      <c r="O25" s="50">
        <f>+G25-I25-J122-K25-H25-J25</f>
        <v>45166</v>
      </c>
      <c r="P25" s="51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9.5" thickBot="1" x14ac:dyDescent="0.35">
      <c r="A26" s="6">
        <v>14</v>
      </c>
      <c r="B26" s="15" t="s">
        <v>21</v>
      </c>
      <c r="C26" s="89" t="s">
        <v>131</v>
      </c>
      <c r="D26" s="15" t="s">
        <v>22</v>
      </c>
      <c r="E26" s="15" t="s">
        <v>22</v>
      </c>
      <c r="F26" s="66" t="s">
        <v>14</v>
      </c>
      <c r="G26" s="17">
        <v>60000</v>
      </c>
      <c r="H26" s="17">
        <f t="shared" ref="H26:H30" si="22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3486.64</v>
      </c>
      <c r="I26" s="17">
        <v>25</v>
      </c>
      <c r="J26" s="17">
        <f t="shared" si="17"/>
        <v>1722</v>
      </c>
      <c r="K26" s="17">
        <f t="shared" si="18"/>
        <v>1824</v>
      </c>
      <c r="L26" s="17">
        <f t="shared" si="19"/>
        <v>4260</v>
      </c>
      <c r="M26" s="17">
        <f t="shared" si="20"/>
        <v>4254</v>
      </c>
      <c r="N26" s="17">
        <f t="shared" si="21"/>
        <v>690</v>
      </c>
      <c r="O26" s="67">
        <f>+G26-I26-J130-K26-H26-J26</f>
        <v>52942.36</v>
      </c>
    </row>
    <row r="27" spans="1:27" s="79" customFormat="1" ht="23.25" thickBot="1" x14ac:dyDescent="0.35">
      <c r="A27" s="143" t="s">
        <v>128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x14ac:dyDescent="0.3">
      <c r="A28" s="48">
        <v>15</v>
      </c>
      <c r="B28" s="53" t="s">
        <v>19</v>
      </c>
      <c r="C28" s="83" t="s">
        <v>131</v>
      </c>
      <c r="D28" s="53" t="s">
        <v>81</v>
      </c>
      <c r="E28" s="53" t="s">
        <v>142</v>
      </c>
      <c r="F28" s="84" t="s">
        <v>14</v>
      </c>
      <c r="G28" s="9">
        <v>85000</v>
      </c>
      <c r="H28" s="9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9">
        <v>25</v>
      </c>
      <c r="J28" s="9">
        <f t="shared" ref="J28:J30" si="23">ROUND(IF((G28)&gt;(15600*20),((15600*20)*0.0287),(G28)*0.0287),2)</f>
        <v>2439.5</v>
      </c>
      <c r="K28" s="9">
        <f t="shared" ref="K28:K30" si="24">ROUND(IF((G28)&gt;(15600*10),((15600*10)*0.0304),(G28)*0.0304),2)</f>
        <v>2584</v>
      </c>
      <c r="L28" s="9">
        <f t="shared" ref="L28:L30" si="25">ROUND(IF((G28)&gt;(15600*20),((15600*20)*0.071),(G28)*0.071),2)</f>
        <v>6035</v>
      </c>
      <c r="M28" s="9">
        <f t="shared" ref="M28:M30" si="26">ROUND(IF((G28)&gt;(15600*10),((15600*10)*0.0709),(G28)*0.0709),2)</f>
        <v>6026.5</v>
      </c>
      <c r="N28" s="9">
        <f t="shared" ref="N28:N30" si="27">+ROUND(IF(G28&gt;(15600*4),((15600*4)*0.0115),G28*0.0115),2)</f>
        <v>717.6</v>
      </c>
      <c r="O28" s="105">
        <f>+G28-I28-J126-K28-H28-J28</f>
        <v>71374.44</v>
      </c>
    </row>
    <row r="29" spans="1:27" x14ac:dyDescent="0.3">
      <c r="A29" s="48">
        <v>16</v>
      </c>
      <c r="B29" s="13" t="s">
        <v>50</v>
      </c>
      <c r="C29" s="82" t="s">
        <v>130</v>
      </c>
      <c r="D29" s="13" t="s">
        <v>83</v>
      </c>
      <c r="E29" s="13" t="s">
        <v>51</v>
      </c>
      <c r="F29" s="49" t="s">
        <v>14</v>
      </c>
      <c r="G29" s="14">
        <v>70000</v>
      </c>
      <c r="H29" s="14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4">
        <v>25</v>
      </c>
      <c r="J29" s="14">
        <f t="shared" si="23"/>
        <v>2009</v>
      </c>
      <c r="K29" s="14">
        <f t="shared" si="24"/>
        <v>2128</v>
      </c>
      <c r="L29" s="14">
        <f t="shared" si="25"/>
        <v>4970</v>
      </c>
      <c r="M29" s="14">
        <f t="shared" si="26"/>
        <v>4963</v>
      </c>
      <c r="N29" s="14">
        <f t="shared" si="27"/>
        <v>717.6</v>
      </c>
      <c r="O29" s="55">
        <f>+G29-H29-I29-J29-K29</f>
        <v>60469.56</v>
      </c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19.5" thickBot="1" x14ac:dyDescent="0.35">
      <c r="A30" s="48">
        <v>17</v>
      </c>
      <c r="B30" s="15" t="s">
        <v>27</v>
      </c>
      <c r="C30" s="89" t="s">
        <v>131</v>
      </c>
      <c r="D30" s="15" t="s">
        <v>73</v>
      </c>
      <c r="E30" s="15" t="s">
        <v>28</v>
      </c>
      <c r="F30" s="66" t="s">
        <v>14</v>
      </c>
      <c r="G30" s="17">
        <v>70000</v>
      </c>
      <c r="H30" s="17">
        <f t="shared" si="22"/>
        <v>5368.44</v>
      </c>
      <c r="I30" s="17">
        <v>25</v>
      </c>
      <c r="J30" s="17">
        <f t="shared" si="23"/>
        <v>2009</v>
      </c>
      <c r="K30" s="17">
        <f t="shared" si="24"/>
        <v>2128</v>
      </c>
      <c r="L30" s="17">
        <f t="shared" si="25"/>
        <v>4970</v>
      </c>
      <c r="M30" s="17">
        <f t="shared" si="26"/>
        <v>4963</v>
      </c>
      <c r="N30" s="17">
        <f t="shared" si="27"/>
        <v>717.6</v>
      </c>
      <c r="O30" s="67">
        <f>+G30-I30-J135-K30-H30-J30</f>
        <v>60469.56</v>
      </c>
    </row>
    <row r="31" spans="1:27" s="79" customFormat="1" ht="23.25" thickBot="1" x14ac:dyDescent="0.35">
      <c r="A31" s="143" t="s">
        <v>114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x14ac:dyDescent="0.3">
      <c r="A32" s="48">
        <v>18</v>
      </c>
      <c r="B32" s="53" t="s">
        <v>35</v>
      </c>
      <c r="C32" s="83" t="s">
        <v>131</v>
      </c>
      <c r="D32" s="53" t="s">
        <v>121</v>
      </c>
      <c r="E32" s="53" t="s">
        <v>36</v>
      </c>
      <c r="F32" s="84" t="s">
        <v>14</v>
      </c>
      <c r="G32" s="9">
        <v>165000</v>
      </c>
      <c r="H32" s="9">
        <f t="shared" ref="H32:H43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9">
        <v>25</v>
      </c>
      <c r="J32" s="9">
        <f t="shared" ref="J32:J38" si="29">ROUND(IF((G32)&gt;(15600*20),((15600*20)*0.0287),(G32)*0.0287),2)</f>
        <v>4735.5</v>
      </c>
      <c r="K32" s="9">
        <f t="shared" ref="K32:K38" si="30">ROUND(IF((G32)&gt;(15600*10),((15600*10)*0.0304),(G32)*0.0304),2)</f>
        <v>4742.3999999999996</v>
      </c>
      <c r="L32" s="9">
        <f t="shared" ref="L32:L38" si="31">ROUND(IF((G32)&gt;(15600*20),((15600*20)*0.071),(G32)*0.071),2)</f>
        <v>11715</v>
      </c>
      <c r="M32" s="9">
        <f>ROUND(IF((G32)&gt;(15600*10),((15600*10)*0.0709),(G32)*0.0709),2)</f>
        <v>11060.4</v>
      </c>
      <c r="N32" s="9">
        <f t="shared" ref="N32:N38" si="32">+ROUND(IF(G32&gt;(15600*4),((15600*4)*0.0115),G32*0.0115),2)</f>
        <v>717.6</v>
      </c>
      <c r="O32" s="105">
        <f>+G32-I32-J137-K32-H32-J32</f>
        <v>128033.64000000001</v>
      </c>
    </row>
    <row r="33" spans="1:27" x14ac:dyDescent="0.3">
      <c r="A33" s="48">
        <v>19</v>
      </c>
      <c r="B33" s="13" t="s">
        <v>33</v>
      </c>
      <c r="C33" s="82" t="s">
        <v>131</v>
      </c>
      <c r="D33" s="13" t="s">
        <v>76</v>
      </c>
      <c r="E33" s="13" t="s">
        <v>34</v>
      </c>
      <c r="F33" s="49" t="s">
        <v>14</v>
      </c>
      <c r="G33" s="14">
        <v>56000</v>
      </c>
      <c r="H33" s="14">
        <f t="shared" si="28"/>
        <v>2733.92</v>
      </c>
      <c r="I33" s="14">
        <v>25</v>
      </c>
      <c r="J33" s="14">
        <f t="shared" si="29"/>
        <v>1607.2</v>
      </c>
      <c r="K33" s="14">
        <f t="shared" si="30"/>
        <v>1702.4</v>
      </c>
      <c r="L33" s="14">
        <f t="shared" si="31"/>
        <v>3976</v>
      </c>
      <c r="M33" s="14">
        <f t="shared" ref="M33:M38" si="33">ROUND(IF((G33)&gt;(15600*10),((15600*10)*0.0709),(G33)*0.0709),2)</f>
        <v>3970.4</v>
      </c>
      <c r="N33" s="14">
        <f t="shared" si="32"/>
        <v>644</v>
      </c>
      <c r="O33" s="50">
        <f>+G33-I33-J138-K33-H33-J33</f>
        <v>49931.48</v>
      </c>
    </row>
    <row r="34" spans="1:27" x14ac:dyDescent="0.3">
      <c r="A34" s="48">
        <v>20</v>
      </c>
      <c r="B34" s="13" t="s">
        <v>39</v>
      </c>
      <c r="C34" s="82" t="s">
        <v>131</v>
      </c>
      <c r="D34" s="13" t="s">
        <v>76</v>
      </c>
      <c r="E34" s="13" t="s">
        <v>40</v>
      </c>
      <c r="F34" s="49" t="s">
        <v>14</v>
      </c>
      <c r="G34" s="14">
        <v>140000</v>
      </c>
      <c r="H34" s="14">
        <f t="shared" si="28"/>
        <v>21514.44</v>
      </c>
      <c r="I34" s="14">
        <v>25</v>
      </c>
      <c r="J34" s="14">
        <f t="shared" si="29"/>
        <v>4018</v>
      </c>
      <c r="K34" s="14">
        <f t="shared" si="30"/>
        <v>4256</v>
      </c>
      <c r="L34" s="14">
        <f t="shared" si="31"/>
        <v>9940</v>
      </c>
      <c r="M34" s="14">
        <f t="shared" si="33"/>
        <v>9926</v>
      </c>
      <c r="N34" s="14">
        <f t="shared" si="32"/>
        <v>717.6</v>
      </c>
      <c r="O34" s="50">
        <f>+G34-I34-J139-K34-H34-J34</f>
        <v>110186.56</v>
      </c>
    </row>
    <row r="35" spans="1:27" x14ac:dyDescent="0.3">
      <c r="A35" s="48">
        <v>21</v>
      </c>
      <c r="B35" s="13" t="s">
        <v>60</v>
      </c>
      <c r="C35" s="82" t="s">
        <v>131</v>
      </c>
      <c r="D35" s="13" t="s">
        <v>76</v>
      </c>
      <c r="E35" s="56" t="s">
        <v>61</v>
      </c>
      <c r="F35" s="49" t="s">
        <v>14</v>
      </c>
      <c r="G35" s="14">
        <v>60000</v>
      </c>
      <c r="H35" s="14">
        <f t="shared" si="28"/>
        <v>3486.64</v>
      </c>
      <c r="I35" s="14">
        <v>25</v>
      </c>
      <c r="J35" s="14">
        <f t="shared" si="29"/>
        <v>1722</v>
      </c>
      <c r="K35" s="14">
        <f t="shared" si="30"/>
        <v>1824</v>
      </c>
      <c r="L35" s="14">
        <f t="shared" si="31"/>
        <v>4260</v>
      </c>
      <c r="M35" s="14">
        <f t="shared" si="33"/>
        <v>4254</v>
      </c>
      <c r="N35" s="14">
        <f t="shared" si="32"/>
        <v>690</v>
      </c>
      <c r="O35" s="50">
        <f>+G35-I35-J140-K35-H35-J35</f>
        <v>52942.36</v>
      </c>
    </row>
    <row r="36" spans="1:27" x14ac:dyDescent="0.3">
      <c r="A36" s="48">
        <v>22</v>
      </c>
      <c r="B36" s="13" t="s">
        <v>62</v>
      </c>
      <c r="C36" s="82" t="s">
        <v>131</v>
      </c>
      <c r="D36" s="13" t="s">
        <v>76</v>
      </c>
      <c r="E36" s="56" t="s">
        <v>61</v>
      </c>
      <c r="F36" s="49" t="s">
        <v>14</v>
      </c>
      <c r="G36" s="14">
        <v>60000</v>
      </c>
      <c r="H36" s="14">
        <f t="shared" si="28"/>
        <v>3486.64</v>
      </c>
      <c r="I36" s="14">
        <v>25</v>
      </c>
      <c r="J36" s="14">
        <f t="shared" si="29"/>
        <v>1722</v>
      </c>
      <c r="K36" s="14">
        <f t="shared" si="30"/>
        <v>1824</v>
      </c>
      <c r="L36" s="14">
        <f t="shared" si="31"/>
        <v>4260</v>
      </c>
      <c r="M36" s="14">
        <f t="shared" si="33"/>
        <v>4254</v>
      </c>
      <c r="N36" s="14">
        <f t="shared" si="32"/>
        <v>690</v>
      </c>
      <c r="O36" s="50">
        <f>+G36-I36-J141-K36-H36-J36</f>
        <v>52942.36</v>
      </c>
    </row>
    <row r="37" spans="1:27" x14ac:dyDescent="0.3">
      <c r="A37" s="48">
        <v>23</v>
      </c>
      <c r="B37" s="13" t="s">
        <v>65</v>
      </c>
      <c r="C37" s="82" t="s">
        <v>131</v>
      </c>
      <c r="D37" s="13" t="s">
        <v>76</v>
      </c>
      <c r="E37" s="56" t="s">
        <v>66</v>
      </c>
      <c r="F37" s="49" t="s">
        <v>14</v>
      </c>
      <c r="G37" s="14">
        <v>60000</v>
      </c>
      <c r="H37" s="14">
        <f t="shared" si="28"/>
        <v>3486.64</v>
      </c>
      <c r="I37" s="14">
        <v>25</v>
      </c>
      <c r="J37" s="14">
        <f t="shared" si="29"/>
        <v>1722</v>
      </c>
      <c r="K37" s="14">
        <f t="shared" si="30"/>
        <v>1824</v>
      </c>
      <c r="L37" s="14">
        <f t="shared" si="31"/>
        <v>4260</v>
      </c>
      <c r="M37" s="14">
        <f t="shared" si="33"/>
        <v>4254</v>
      </c>
      <c r="N37" s="14">
        <f t="shared" si="32"/>
        <v>690</v>
      </c>
      <c r="O37" s="50">
        <f t="shared" ref="O37:O38" si="34">+G37-I37-J143-K37-H37-J37</f>
        <v>52942.36</v>
      </c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9.5" thickBot="1" x14ac:dyDescent="0.35">
      <c r="A38" s="48">
        <v>24</v>
      </c>
      <c r="B38" s="21" t="s">
        <v>48</v>
      </c>
      <c r="C38" s="114" t="s">
        <v>131</v>
      </c>
      <c r="D38" s="21" t="s">
        <v>71</v>
      </c>
      <c r="E38" s="21" t="s">
        <v>49</v>
      </c>
      <c r="F38" s="66" t="s">
        <v>14</v>
      </c>
      <c r="G38" s="19">
        <v>40000</v>
      </c>
      <c r="H38" s="17">
        <f t="shared" si="28"/>
        <v>442.65</v>
      </c>
      <c r="I38" s="19">
        <v>25</v>
      </c>
      <c r="J38" s="17">
        <f t="shared" si="29"/>
        <v>1148</v>
      </c>
      <c r="K38" s="17">
        <f t="shared" si="30"/>
        <v>1216</v>
      </c>
      <c r="L38" s="17">
        <f t="shared" si="31"/>
        <v>2840</v>
      </c>
      <c r="M38" s="17">
        <f t="shared" si="33"/>
        <v>2836</v>
      </c>
      <c r="N38" s="17">
        <f t="shared" si="32"/>
        <v>460</v>
      </c>
      <c r="O38" s="67">
        <f t="shared" si="34"/>
        <v>37168.35</v>
      </c>
    </row>
    <row r="39" spans="1:27" s="79" customFormat="1" ht="23.25" thickBot="1" x14ac:dyDescent="0.35">
      <c r="A39" s="143" t="s">
        <v>127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x14ac:dyDescent="0.3">
      <c r="A40" s="48">
        <v>25</v>
      </c>
      <c r="B40" s="53" t="s">
        <v>37</v>
      </c>
      <c r="C40" s="83" t="s">
        <v>131</v>
      </c>
      <c r="D40" s="53" t="s">
        <v>38</v>
      </c>
      <c r="E40" s="53" t="s">
        <v>38</v>
      </c>
      <c r="F40" s="84" t="s">
        <v>14</v>
      </c>
      <c r="G40" s="9">
        <v>165000</v>
      </c>
      <c r="H40" s="9">
        <f t="shared" si="28"/>
        <v>27463.46</v>
      </c>
      <c r="I40" s="9">
        <v>25</v>
      </c>
      <c r="J40" s="9">
        <f t="shared" ref="J40:J45" si="35">ROUND(IF((G40)&gt;(15600*20),((15600*20)*0.0287),(G40)*0.0287),2)</f>
        <v>4735.5</v>
      </c>
      <c r="K40" s="9">
        <f t="shared" ref="K40:K45" si="36">ROUND(IF((G40)&gt;(15600*10),((15600*10)*0.0304),(G40)*0.0304),2)</f>
        <v>4742.3999999999996</v>
      </c>
      <c r="L40" s="9">
        <f t="shared" ref="L40:L45" si="37">ROUND(IF((G40)&gt;(15600*20),((15600*20)*0.071),(G40)*0.071),2)</f>
        <v>11715</v>
      </c>
      <c r="M40" s="9">
        <f t="shared" ref="M40:M45" si="38">ROUND(IF((G40)&gt;(15600*10),((15600*10)*0.0709),(G40)*0.0709),2)</f>
        <v>11060.4</v>
      </c>
      <c r="N40" s="9">
        <f t="shared" ref="N40:N45" si="39">+ROUND(IF(G40&gt;(15600*4),((15600*4)*0.0115),G40*0.0115),2)</f>
        <v>717.6</v>
      </c>
      <c r="O40" s="105">
        <f>+G40-I40-J138-K40-H40-J40</f>
        <v>128033.64000000001</v>
      </c>
    </row>
    <row r="41" spans="1:27" x14ac:dyDescent="0.3">
      <c r="A41" s="48">
        <v>26</v>
      </c>
      <c r="B41" s="13" t="s">
        <v>63</v>
      </c>
      <c r="C41" s="82" t="s">
        <v>130</v>
      </c>
      <c r="D41" s="13" t="s">
        <v>77</v>
      </c>
      <c r="E41" s="56" t="s">
        <v>64</v>
      </c>
      <c r="F41" s="49" t="s">
        <v>14</v>
      </c>
      <c r="G41" s="14">
        <v>140000</v>
      </c>
      <c r="H41" s="14">
        <f>ROUND(IF(((G41-J41-K41)&gt;34685.01)*((G41-J41-K41)&lt;52027.43),(((G41-J41-K41)-34685.01)*0.15),+IF(((G41-J41-K41)&gt;52027.43)*((G41-J41-K41)&lt;72260.26),((((G41-J41-K41)-52027.43)*0.2)+2601.33),+IF((G41-J41-K41)&gt;72260.26,(((G41-J41-K41)-72260.26)*25%)+6648,0))),2)</f>
        <v>21514.44</v>
      </c>
      <c r="I41" s="14">
        <v>25</v>
      </c>
      <c r="J41" s="14">
        <f t="shared" si="35"/>
        <v>4018</v>
      </c>
      <c r="K41" s="14">
        <f t="shared" si="36"/>
        <v>4256</v>
      </c>
      <c r="L41" s="14">
        <f t="shared" si="37"/>
        <v>9940</v>
      </c>
      <c r="M41" s="14">
        <f t="shared" si="38"/>
        <v>9926</v>
      </c>
      <c r="N41" s="14">
        <f t="shared" si="39"/>
        <v>717.6</v>
      </c>
      <c r="O41" s="55">
        <f>+G41-H41-I41-J41-K41</f>
        <v>110186.56</v>
      </c>
    </row>
    <row r="42" spans="1:27" x14ac:dyDescent="0.3">
      <c r="A42" s="48">
        <v>27</v>
      </c>
      <c r="B42" s="13" t="s">
        <v>67</v>
      </c>
      <c r="C42" s="82" t="s">
        <v>130</v>
      </c>
      <c r="D42" s="13" t="s">
        <v>77</v>
      </c>
      <c r="E42" s="56" t="s">
        <v>68</v>
      </c>
      <c r="F42" s="49" t="s">
        <v>14</v>
      </c>
      <c r="G42" s="14">
        <v>60000</v>
      </c>
      <c r="H42" s="14">
        <f t="shared" si="28"/>
        <v>3486.64</v>
      </c>
      <c r="I42" s="14">
        <v>25</v>
      </c>
      <c r="J42" s="14">
        <f t="shared" si="35"/>
        <v>1722</v>
      </c>
      <c r="K42" s="14">
        <f t="shared" si="36"/>
        <v>1824</v>
      </c>
      <c r="L42" s="14">
        <f t="shared" si="37"/>
        <v>4260</v>
      </c>
      <c r="M42" s="14">
        <f t="shared" si="38"/>
        <v>4254</v>
      </c>
      <c r="N42" s="14">
        <f t="shared" si="39"/>
        <v>690</v>
      </c>
      <c r="O42" s="55">
        <f t="shared" ref="O42:O43" si="40">+G42-H42-I42-J42-K42</f>
        <v>52942.36</v>
      </c>
      <c r="S42" s="78"/>
      <c r="T42" s="78"/>
      <c r="U42" s="78"/>
      <c r="V42" s="78"/>
      <c r="W42" s="78"/>
      <c r="X42" s="78"/>
      <c r="Y42" s="78"/>
      <c r="Z42" s="78"/>
      <c r="AA42" s="78"/>
    </row>
    <row r="43" spans="1:27" x14ac:dyDescent="0.3">
      <c r="A43" s="48">
        <v>28</v>
      </c>
      <c r="B43" s="15" t="s">
        <v>69</v>
      </c>
      <c r="C43" s="89" t="s">
        <v>130</v>
      </c>
      <c r="D43" s="13" t="s">
        <v>77</v>
      </c>
      <c r="E43" s="57" t="s">
        <v>68</v>
      </c>
      <c r="F43" s="49" t="s">
        <v>14</v>
      </c>
      <c r="G43" s="14">
        <v>60000</v>
      </c>
      <c r="H43" s="14">
        <f t="shared" si="28"/>
        <v>3486.64</v>
      </c>
      <c r="I43" s="17">
        <v>25</v>
      </c>
      <c r="J43" s="14">
        <f t="shared" si="35"/>
        <v>1722</v>
      </c>
      <c r="K43" s="14">
        <f t="shared" si="36"/>
        <v>1824</v>
      </c>
      <c r="L43" s="14">
        <f t="shared" si="37"/>
        <v>4260</v>
      </c>
      <c r="M43" s="14">
        <f t="shared" si="38"/>
        <v>4254</v>
      </c>
      <c r="N43" s="14">
        <f t="shared" si="39"/>
        <v>690</v>
      </c>
      <c r="O43" s="58">
        <f t="shared" si="40"/>
        <v>52942.36</v>
      </c>
    </row>
    <row r="44" spans="1:27" s="78" customFormat="1" x14ac:dyDescent="0.3">
      <c r="A44" s="48">
        <v>29</v>
      </c>
      <c r="B44" s="13" t="s">
        <v>125</v>
      </c>
      <c r="C44" s="82" t="s">
        <v>131</v>
      </c>
      <c r="D44" s="44" t="s">
        <v>80</v>
      </c>
      <c r="E44" s="56" t="s">
        <v>124</v>
      </c>
      <c r="F44" s="49" t="s">
        <v>14</v>
      </c>
      <c r="G44" s="17">
        <v>55000</v>
      </c>
      <c r="H44" s="14">
        <f>ROUND(IF(((G44-J44-K44)&gt;34685.01)*((G44-J44-K44)&lt;52027.43),(((G44-J44-K44)-34685.01)*0.15),+IF(((G44-J44-K44)&gt;52027.43)*((G44-J44-K44)&lt;72260.26),((((G44-J44-K44)-52027.43)*0.2)+2601.33),+IF((G44-J44-K44)&gt;72260.26,(((G44-J44-K44)-72260.26)*25%)+6648,0))),2)</f>
        <v>2559.67</v>
      </c>
      <c r="I44" s="14">
        <v>25</v>
      </c>
      <c r="J44" s="14">
        <f t="shared" si="35"/>
        <v>1578.5</v>
      </c>
      <c r="K44" s="14">
        <f t="shared" si="36"/>
        <v>1672</v>
      </c>
      <c r="L44" s="14">
        <f t="shared" si="37"/>
        <v>3905</v>
      </c>
      <c r="M44" s="14">
        <f t="shared" si="38"/>
        <v>3899.5</v>
      </c>
      <c r="N44" s="14">
        <f t="shared" si="39"/>
        <v>632.5</v>
      </c>
      <c r="O44" s="50">
        <f>+G44-I44-J145-K44-H44-J44</f>
        <v>49164.83</v>
      </c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9.5" thickBot="1" x14ac:dyDescent="0.35">
      <c r="A45" s="48">
        <v>30</v>
      </c>
      <c r="B45" s="15" t="s">
        <v>41</v>
      </c>
      <c r="C45" s="89" t="s">
        <v>130</v>
      </c>
      <c r="D45" s="15" t="s">
        <v>79</v>
      </c>
      <c r="E45" s="15" t="s">
        <v>42</v>
      </c>
      <c r="F45" s="66" t="s">
        <v>14</v>
      </c>
      <c r="G45" s="17">
        <v>60000</v>
      </c>
      <c r="H45" s="17">
        <f>ROUND(IF(((G45-J45-K45)&gt;34685.01)*((G45-J45-K45)&lt;52027.43),(((G45-J45-K45)-34685.01)*0.15),+IF(((G45-J45-K45)&gt;52027.43)*((G45-J45-K45)&lt;72260.26),((((G45-J45-K45)-52027.43)*0.2)+2601.33),+IF((G45-J45-K45)&gt;72260.26,(((G45-J45-K45)-72260.26)*25%)+6648,0))),2)</f>
        <v>3486.64</v>
      </c>
      <c r="I45" s="17">
        <v>25</v>
      </c>
      <c r="J45" s="17">
        <f t="shared" si="35"/>
        <v>1722</v>
      </c>
      <c r="K45" s="17">
        <f t="shared" si="36"/>
        <v>1824</v>
      </c>
      <c r="L45" s="17">
        <f t="shared" si="37"/>
        <v>4260</v>
      </c>
      <c r="M45" s="17">
        <f t="shared" si="38"/>
        <v>4254</v>
      </c>
      <c r="N45" s="17">
        <f t="shared" si="39"/>
        <v>690</v>
      </c>
      <c r="O45" s="67">
        <f>+G45-I45-J143-K45-H45-J45</f>
        <v>52942.36</v>
      </c>
    </row>
    <row r="46" spans="1:27" s="79" customFormat="1" ht="23.25" thickBot="1" x14ac:dyDescent="0.35">
      <c r="A46" s="143" t="s">
        <v>126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</row>
    <row r="47" spans="1:27" ht="19.5" thickBot="1" x14ac:dyDescent="0.35">
      <c r="A47" s="106">
        <v>31</v>
      </c>
      <c r="B47" s="21" t="s">
        <v>56</v>
      </c>
      <c r="C47" s="114" t="s">
        <v>130</v>
      </c>
      <c r="D47" s="21" t="s">
        <v>126</v>
      </c>
      <c r="E47" s="21" t="s">
        <v>57</v>
      </c>
      <c r="F47" s="115" t="s">
        <v>14</v>
      </c>
      <c r="G47" s="19">
        <v>52000</v>
      </c>
      <c r="H47" s="19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2136.27</v>
      </c>
      <c r="I47" s="19">
        <v>25</v>
      </c>
      <c r="J47" s="19">
        <f>ROUND(IF((G47)&gt;(15600*20),((15600*20)*0.0287),(G47)*0.0287),2)</f>
        <v>1492.4</v>
      </c>
      <c r="K47" s="19">
        <f>ROUND(IF((G47)&gt;(15600*10),((15600*10)*0.0304),(G47)*0.0304),2)</f>
        <v>1580.8</v>
      </c>
      <c r="L47" s="19">
        <f>ROUND(IF((G47)&gt;(15600*20),((15600*20)*0.071),(G47)*0.071),2)</f>
        <v>3692</v>
      </c>
      <c r="M47" s="19">
        <f>ROUND(IF((G47)&gt;(15600*10),((15600*10)*0.0709),(G47)*0.0709),2)</f>
        <v>3686.8</v>
      </c>
      <c r="N47" s="19">
        <f t="shared" ref="N47" si="41">+ROUND(IF(G47&gt;(15600*4),((15600*4)*0.0115),G47*0.0115),2)</f>
        <v>598</v>
      </c>
      <c r="O47" s="117">
        <f>+G47-H47-I47-J47-K47</f>
        <v>46765.53</v>
      </c>
    </row>
    <row r="48" spans="1:27" s="79" customFormat="1" ht="23.25" thickBot="1" x14ac:dyDescent="0.35">
      <c r="A48" s="143" t="s">
        <v>140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S48" s="45"/>
      <c r="T48" s="45"/>
      <c r="U48" s="45"/>
      <c r="V48" s="45"/>
      <c r="W48" s="45"/>
      <c r="X48" s="45"/>
      <c r="Y48" s="45"/>
      <c r="Z48" s="45"/>
      <c r="AA48" s="45"/>
    </row>
    <row r="49" spans="1:16" ht="19.5" thickBot="1" x14ac:dyDescent="0.35">
      <c r="A49" s="88">
        <v>32</v>
      </c>
      <c r="B49" s="118" t="s">
        <v>89</v>
      </c>
      <c r="C49" s="119" t="s">
        <v>131</v>
      </c>
      <c r="D49" s="120" t="s">
        <v>140</v>
      </c>
      <c r="E49" s="118" t="s">
        <v>141</v>
      </c>
      <c r="F49" s="121" t="s">
        <v>14</v>
      </c>
      <c r="G49" s="122">
        <v>65000</v>
      </c>
      <c r="H49" s="122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122">
        <v>25</v>
      </c>
      <c r="J49" s="122">
        <f>ROUND(IF((G49)&gt;(15600*20),((15600*20)*0.0287),(G49)*0.0287),2)</f>
        <v>1865.5</v>
      </c>
      <c r="K49" s="122">
        <f>ROUND(IF((G49)&gt;(15600*10),((15600*10)*0.0304),(G49)*0.0304),2)</f>
        <v>1976</v>
      </c>
      <c r="L49" s="122">
        <f>ROUND(IF((G49)&gt;(15600*20),((15600*20)*0.071),(G49)*0.071),2)</f>
        <v>4615</v>
      </c>
      <c r="M49" s="122">
        <f>ROUND(IF((G49)&gt;(15600*10),((15600*10)*0.0709),(G49)*0.0709),2)</f>
        <v>4608.5</v>
      </c>
      <c r="N49" s="122">
        <f t="shared" ref="N49" si="42">+ROUND(IF(G49&gt;(15600*4),((15600*4)*0.0115),G49*0.0115),2)</f>
        <v>717.6</v>
      </c>
      <c r="O49" s="123">
        <f>+G49-H49-I49-J49-K49</f>
        <v>56705.96</v>
      </c>
    </row>
    <row r="50" spans="1:16" ht="19.5" thickBot="1" x14ac:dyDescent="0.35">
      <c r="A50" s="139" t="s">
        <v>58</v>
      </c>
      <c r="B50" s="140"/>
      <c r="C50" s="140"/>
      <c r="D50" s="140"/>
      <c r="E50" s="140"/>
      <c r="F50" s="141"/>
      <c r="G50" s="101">
        <f>SUM(G11:G49)</f>
        <v>2536000</v>
      </c>
      <c r="H50" s="101">
        <f t="shared" ref="H50:O50" si="43">SUM(H11:H49)</f>
        <v>278687.36000000004</v>
      </c>
      <c r="I50" s="101">
        <f t="shared" si="43"/>
        <v>801</v>
      </c>
      <c r="J50" s="101">
        <f t="shared" si="43"/>
        <v>72783.199999999983</v>
      </c>
      <c r="K50" s="101">
        <f t="shared" si="43"/>
        <v>73841.600000000006</v>
      </c>
      <c r="L50" s="101">
        <f t="shared" si="43"/>
        <v>180056</v>
      </c>
      <c r="M50" s="101">
        <f t="shared" si="43"/>
        <v>172216.09999999998</v>
      </c>
      <c r="N50" s="101">
        <f t="shared" si="43"/>
        <v>19568.400000000001</v>
      </c>
      <c r="O50" s="101">
        <f t="shared" si="43"/>
        <v>2109886.8400000008</v>
      </c>
    </row>
    <row r="51" spans="1:16" x14ac:dyDescent="0.3">
      <c r="B51" s="59"/>
      <c r="C51" s="59"/>
      <c r="D51" s="59"/>
      <c r="E51" s="59"/>
      <c r="F51" s="60"/>
      <c r="G51" s="60"/>
      <c r="H51" s="1"/>
      <c r="I51" s="26"/>
      <c r="J51" s="27"/>
      <c r="K51" s="27"/>
      <c r="L51" s="27"/>
      <c r="M51" s="27"/>
      <c r="N51" s="27"/>
      <c r="O51" s="27"/>
      <c r="P51" s="27"/>
    </row>
    <row r="52" spans="1:16" x14ac:dyDescent="0.3">
      <c r="A52" s="1"/>
      <c r="B52" s="1"/>
      <c r="C52" s="26"/>
      <c r="D52" s="1"/>
      <c r="E52" s="1" t="s">
        <v>29</v>
      </c>
      <c r="F52" s="1"/>
      <c r="G52" s="1"/>
      <c r="H52" s="61"/>
      <c r="I52" s="26"/>
      <c r="J52" s="47"/>
      <c r="K52" s="47"/>
      <c r="L52" s="1" t="s">
        <v>0</v>
      </c>
      <c r="M52" s="1"/>
      <c r="N52" s="62"/>
      <c r="O52" s="62"/>
      <c r="P52" s="62"/>
    </row>
    <row r="53" spans="1:16" ht="19.5" thickBot="1" x14ac:dyDescent="0.35">
      <c r="E53" s="3" t="s">
        <v>30</v>
      </c>
      <c r="F53" s="63">
        <f>+G50+L50+M50+N50</f>
        <v>2907840.5</v>
      </c>
      <c r="G53" s="64"/>
      <c r="H53" s="64"/>
      <c r="K53" s="27"/>
      <c r="L53" s="61"/>
      <c r="M53" s="61"/>
      <c r="N53" s="61"/>
      <c r="O53" s="1"/>
      <c r="P53" s="62"/>
    </row>
    <row r="54" spans="1:16" ht="19.5" thickTop="1" x14ac:dyDescent="0.3">
      <c r="E54" s="3"/>
      <c r="F54" s="65"/>
      <c r="G54" s="64"/>
      <c r="H54" s="64"/>
      <c r="K54" s="27"/>
      <c r="L54" s="61"/>
      <c r="M54" s="61"/>
      <c r="N54" s="61"/>
      <c r="O54" s="1"/>
      <c r="P54" s="62"/>
    </row>
    <row r="55" spans="1:16" x14ac:dyDescent="0.3">
      <c r="A55" s="1"/>
      <c r="B55" s="1"/>
      <c r="C55" s="26"/>
      <c r="D55" s="1"/>
      <c r="E55" s="1"/>
      <c r="F55" s="1"/>
      <c r="G55" s="1"/>
      <c r="H55" s="1"/>
      <c r="I55" s="26" t="s">
        <v>31</v>
      </c>
      <c r="J55" s="62"/>
      <c r="K55" s="62"/>
      <c r="L55" s="61"/>
      <c r="M55" s="61"/>
      <c r="N55" s="1"/>
      <c r="O55" s="1"/>
      <c r="P55" s="1"/>
    </row>
    <row r="56" spans="1:16" x14ac:dyDescent="0.3">
      <c r="A56" s="1"/>
      <c r="B56" s="1"/>
      <c r="C56" s="26"/>
      <c r="D56" s="1"/>
      <c r="E56" s="1"/>
      <c r="F56" s="1"/>
      <c r="G56" s="26"/>
      <c r="H56" s="32"/>
      <c r="I56" s="1"/>
      <c r="J56" s="61"/>
      <c r="K56" s="61"/>
      <c r="L56" s="1"/>
      <c r="M56" s="1"/>
      <c r="N56" s="1"/>
    </row>
    <row r="57" spans="1:16" x14ac:dyDescent="0.3">
      <c r="B57" s="1"/>
      <c r="C57" s="26"/>
      <c r="D57" s="24"/>
      <c r="E57" s="26"/>
      <c r="F57" s="33"/>
      <c r="G57" s="33"/>
      <c r="H57" s="33"/>
      <c r="I57" s="1"/>
      <c r="J57" s="1"/>
      <c r="K57" s="61"/>
      <c r="L57" s="1"/>
      <c r="M57" s="1"/>
      <c r="N57" s="1"/>
    </row>
    <row r="58" spans="1:16" ht="19.5" thickBot="1" x14ac:dyDescent="0.35">
      <c r="B58" s="34"/>
      <c r="C58" s="96"/>
      <c r="E58" s="37"/>
      <c r="F58" s="33"/>
      <c r="G58" s="36"/>
      <c r="H58" s="37"/>
      <c r="I58" s="37"/>
      <c r="J58" s="37"/>
      <c r="K58" s="1"/>
    </row>
    <row r="59" spans="1:16" x14ac:dyDescent="0.3">
      <c r="B59" s="38" t="s">
        <v>85</v>
      </c>
      <c r="C59" s="38"/>
      <c r="E59" s="38" t="s">
        <v>86</v>
      </c>
      <c r="G59" s="142" t="s">
        <v>84</v>
      </c>
      <c r="H59" s="142"/>
      <c r="I59" s="142"/>
      <c r="J59" s="142"/>
      <c r="K59" s="33"/>
      <c r="L59" s="1"/>
      <c r="M59" s="1"/>
    </row>
    <row r="60" spans="1:16" x14ac:dyDescent="0.3">
      <c r="B60" s="45" t="s">
        <v>96</v>
      </c>
      <c r="E60" s="45" t="s">
        <v>94</v>
      </c>
      <c r="G60" s="138" t="s">
        <v>97</v>
      </c>
      <c r="H60" s="138"/>
      <c r="I60" s="138"/>
      <c r="J60" s="138"/>
      <c r="K60" s="33"/>
      <c r="L60" s="33"/>
      <c r="M60" s="1"/>
      <c r="N60" s="1"/>
    </row>
    <row r="61" spans="1:16" x14ac:dyDescent="0.3">
      <c r="D61" s="1"/>
      <c r="M61" s="61"/>
      <c r="N61" s="1"/>
    </row>
    <row r="62" spans="1:16" x14ac:dyDescent="0.3">
      <c r="A62" s="1"/>
      <c r="B62" s="1"/>
      <c r="C62" s="26"/>
      <c r="D62" s="1"/>
      <c r="E62" s="1"/>
      <c r="F62" s="26"/>
      <c r="G62" s="26"/>
      <c r="H62" s="26"/>
      <c r="M62" s="61"/>
      <c r="N62" s="1"/>
    </row>
    <row r="63" spans="1:16" x14ac:dyDescent="0.3">
      <c r="A63" s="1"/>
      <c r="E63" s="24"/>
      <c r="F63" s="26"/>
      <c r="G63" s="33"/>
      <c r="H63" s="33"/>
    </row>
    <row r="64" spans="1:16" x14ac:dyDescent="0.3">
      <c r="A64" s="1"/>
    </row>
    <row r="65" spans="1:4" x14ac:dyDescent="0.3">
      <c r="A65" s="1"/>
    </row>
    <row r="66" spans="1:4" x14ac:dyDescent="0.3">
      <c r="A66" s="1"/>
    </row>
    <row r="67" spans="1:4" x14ac:dyDescent="0.3">
      <c r="A67" s="1"/>
      <c r="B67" s="24"/>
    </row>
    <row r="68" spans="1:4" x14ac:dyDescent="0.3">
      <c r="B68" s="24"/>
      <c r="D68" s="38"/>
    </row>
    <row r="69" spans="1:4" x14ac:dyDescent="0.3">
      <c r="B69" s="38"/>
      <c r="C69" s="38"/>
    </row>
  </sheetData>
  <mergeCells count="14">
    <mergeCell ref="A8:O8"/>
    <mergeCell ref="A6:O6"/>
    <mergeCell ref="G60:J60"/>
    <mergeCell ref="A50:F50"/>
    <mergeCell ref="G59:J59"/>
    <mergeCell ref="A31:O31"/>
    <mergeCell ref="A27:O27"/>
    <mergeCell ref="A23:O23"/>
    <mergeCell ref="A10:O10"/>
    <mergeCell ref="A39:O39"/>
    <mergeCell ref="A46:O46"/>
    <mergeCell ref="A48:O48"/>
    <mergeCell ref="A16:O16"/>
    <mergeCell ref="A7:O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O41"/>
  <sheetViews>
    <sheetView showGridLines="0" topLeftCell="A3" zoomScale="80" zoomScaleNormal="80" workbookViewId="0">
      <selection activeCell="A3" sqref="A3"/>
    </sheetView>
  </sheetViews>
  <sheetFormatPr baseColWidth="10" defaultColWidth="11.42578125" defaultRowHeight="18.75" x14ac:dyDescent="0.3"/>
  <cols>
    <col min="1" max="1" width="6.42578125" style="97" bestFit="1" customWidth="1"/>
    <col min="2" max="2" width="43.28515625" style="97" bestFit="1" customWidth="1"/>
    <col min="3" max="3" width="10.85546875" style="100" bestFit="1" customWidth="1"/>
    <col min="4" max="4" width="55.42578125" style="97" bestFit="1" customWidth="1"/>
    <col min="5" max="5" width="47.5703125" style="24" bestFit="1" customWidth="1"/>
    <col min="6" max="6" width="25.42578125" style="97" bestFit="1" customWidth="1"/>
    <col min="7" max="7" width="25.140625" style="97" bestFit="1" customWidth="1"/>
    <col min="8" max="8" width="22.140625" style="97" bestFit="1" customWidth="1"/>
    <col min="9" max="9" width="15.42578125" style="97" bestFit="1" customWidth="1"/>
    <col min="10" max="10" width="18.140625" style="97" customWidth="1"/>
    <col min="11" max="11" width="19.85546875" style="97" customWidth="1"/>
    <col min="12" max="12" width="21.140625" style="97" customWidth="1"/>
    <col min="13" max="13" width="20.140625" style="97" customWidth="1"/>
    <col min="14" max="14" width="18" style="97" bestFit="1" customWidth="1"/>
    <col min="15" max="15" width="22.140625" style="97" bestFit="1" customWidth="1"/>
    <col min="16" max="16" width="24.28515625" style="97" customWidth="1"/>
    <col min="17" max="16384" width="11.42578125" style="97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7" t="s">
        <v>153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x14ac:dyDescent="0.3">
      <c r="A6" s="152" t="str">
        <f>+'Nomina Fijo'!A7:P7</f>
        <v>Mes: Abril 2022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9.5" thickBot="1" x14ac:dyDescent="0.35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38.25" thickBot="1" x14ac:dyDescent="0.35">
      <c r="A8" s="90" t="s">
        <v>3</v>
      </c>
      <c r="B8" s="91" t="s">
        <v>88</v>
      </c>
      <c r="C8" s="91" t="s">
        <v>129</v>
      </c>
      <c r="D8" s="91" t="s">
        <v>90</v>
      </c>
      <c r="E8" s="92" t="s">
        <v>4</v>
      </c>
      <c r="F8" s="90" t="s">
        <v>43</v>
      </c>
      <c r="G8" s="91" t="s">
        <v>95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ht="23.25" thickBot="1" x14ac:dyDescent="0.35">
      <c r="A9" s="156" t="s">
        <v>143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5" x14ac:dyDescent="0.3">
      <c r="A10" s="48">
        <v>1</v>
      </c>
      <c r="B10" s="53" t="s">
        <v>146</v>
      </c>
      <c r="C10" s="83" t="s">
        <v>130</v>
      </c>
      <c r="D10" s="7" t="s">
        <v>144</v>
      </c>
      <c r="E10" s="7" t="s">
        <v>124</v>
      </c>
      <c r="F10" s="8" t="s">
        <v>145</v>
      </c>
      <c r="G10" s="9">
        <v>52000</v>
      </c>
      <c r="H10" s="9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9">
        <f>+ROUND(IF(G10&gt;(15600*4),((15600*4)*0.0115),G10*0.0115),2)</f>
        <v>598</v>
      </c>
      <c r="O10" s="54">
        <f>+G10-H10-I10-J10-K10</f>
        <v>46765.53</v>
      </c>
    </row>
    <row r="11" spans="1:15" s="100" customFormat="1" ht="19.5" thickBot="1" x14ac:dyDescent="0.35">
      <c r="A11" s="107">
        <v>4</v>
      </c>
      <c r="B11" s="13" t="s">
        <v>147</v>
      </c>
      <c r="C11" s="82" t="s">
        <v>130</v>
      </c>
      <c r="D11" s="43" t="s">
        <v>144</v>
      </c>
      <c r="E11" s="43" t="s">
        <v>124</v>
      </c>
      <c r="F11" s="113" t="s">
        <v>145</v>
      </c>
      <c r="G11" s="14">
        <v>52000</v>
      </c>
      <c r="H11" s="14">
        <f t="shared" ref="H11" si="1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14">
        <v>25</v>
      </c>
      <c r="J11" s="14">
        <f>ROUND(IF((G11)&gt;(15600*20),((15600*20)*0.0287),(G11)*0.0287),2)</f>
        <v>1492.4</v>
      </c>
      <c r="K11" s="14">
        <f>ROUND(IF((G11)&gt;(15600*10),((15600*10)*0.0304),(G11)*0.0304),2)</f>
        <v>1580.8</v>
      </c>
      <c r="L11" s="14">
        <f>ROUND(IF((G11)&gt;(15600*20),((15600*20)*0.071),(G11)*0.071),2)</f>
        <v>3692</v>
      </c>
      <c r="M11" s="14">
        <f>ROUND(IF((G11)&gt;(15600*10),((15600*10)*0.0709),(G11)*0.0709),2)</f>
        <v>3686.8</v>
      </c>
      <c r="N11" s="14">
        <f>+ROUND(IF(G11&gt;(15600*4),((15600*4)*0.0115),G11*0.0115),2)</f>
        <v>598</v>
      </c>
      <c r="O11" s="55">
        <f>+G11-H11-I11-J11-K11</f>
        <v>46765.53</v>
      </c>
    </row>
    <row r="12" spans="1:15" s="112" customFormat="1" ht="23.25" thickBot="1" x14ac:dyDescent="0.35">
      <c r="A12" s="156" t="s">
        <v>152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</row>
    <row r="13" spans="1:15" s="42" customFormat="1" x14ac:dyDescent="0.3">
      <c r="A13" s="107">
        <v>2</v>
      </c>
      <c r="B13" s="13" t="s">
        <v>136</v>
      </c>
      <c r="C13" s="82" t="s">
        <v>131</v>
      </c>
      <c r="D13" s="13" t="s">
        <v>115</v>
      </c>
      <c r="E13" s="13" t="s">
        <v>116</v>
      </c>
      <c r="F13" s="13" t="s">
        <v>145</v>
      </c>
      <c r="G13" s="133">
        <v>60000</v>
      </c>
      <c r="H13" s="13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3486.64</v>
      </c>
      <c r="I13" s="133">
        <v>25</v>
      </c>
      <c r="J13" s="133">
        <f>ROUND(IF((G13)&gt;(15600*20),((15600*20)*0.0287),(G13)*0.0287),2)</f>
        <v>1722</v>
      </c>
      <c r="K13" s="133">
        <f>ROUND(IF((G13)&gt;(15600*10),((15600*10)*0.0304),(G13)*0.0304),2)</f>
        <v>1824</v>
      </c>
      <c r="L13" s="133">
        <f>ROUND(IF((G13)&gt;(15600*20),((15600*20)*0.071),(G13)*0.071),2)</f>
        <v>4260</v>
      </c>
      <c r="M13" s="133">
        <f>ROUND(IF((G13)&gt;(15600*10),((15600*10)*0.0709),(G13)*0.0709),2)</f>
        <v>4254</v>
      </c>
      <c r="N13" s="133">
        <f>+ROUND(IF(G13&gt;(15600*4),((15600*4)*0.0115),G13*0.0115),2)</f>
        <v>690</v>
      </c>
      <c r="O13" s="133">
        <f>+G13-H13-I13-J13-K13</f>
        <v>52942.36</v>
      </c>
    </row>
    <row r="14" spans="1:15" s="112" customFormat="1" ht="19.5" thickBot="1" x14ac:dyDescent="0.35">
      <c r="A14" s="132">
        <v>3</v>
      </c>
      <c r="B14" s="13" t="s">
        <v>151</v>
      </c>
      <c r="C14" s="82" t="s">
        <v>131</v>
      </c>
      <c r="D14" s="13" t="s">
        <v>115</v>
      </c>
      <c r="E14" s="13" t="s">
        <v>42</v>
      </c>
      <c r="F14" s="13" t="s">
        <v>145</v>
      </c>
      <c r="G14" s="133">
        <v>60000</v>
      </c>
      <c r="H14" s="13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3486.64</v>
      </c>
      <c r="I14" s="133">
        <v>25</v>
      </c>
      <c r="J14" s="133">
        <f>ROUND(IF((G14)&gt;(15600*20),((15600*20)*0.0287),(G14)*0.0287),2)</f>
        <v>1722</v>
      </c>
      <c r="K14" s="133">
        <f>ROUND(IF((G14)&gt;(15600*10),((15600*10)*0.0304),(G14)*0.0304),2)</f>
        <v>1824</v>
      </c>
      <c r="L14" s="133">
        <f>ROUND(IF((G14)&gt;(15600*20),((15600*20)*0.071),(G14)*0.071),2)</f>
        <v>4260</v>
      </c>
      <c r="M14" s="133">
        <f>ROUND(IF((G14)&gt;(15600*10),((15600*10)*0.0709),(G14)*0.0709),2)</f>
        <v>4254</v>
      </c>
      <c r="N14" s="133">
        <f>+ROUND(IF(G14&gt;(15600*4),((15600*4)*0.0115),G14*0.0115),2)</f>
        <v>690</v>
      </c>
      <c r="O14" s="133">
        <f>+G14-H14-I14-J14-K14</f>
        <v>52942.36</v>
      </c>
    </row>
    <row r="15" spans="1:15" ht="19.5" thickBot="1" x14ac:dyDescent="0.35">
      <c r="A15" s="153" t="s">
        <v>58</v>
      </c>
      <c r="B15" s="154"/>
      <c r="C15" s="154"/>
      <c r="D15" s="154"/>
      <c r="E15" s="154"/>
      <c r="F15" s="155"/>
      <c r="G15" s="23">
        <f t="shared" ref="G15:O15" si="2">SUM(G10:G14)</f>
        <v>224000</v>
      </c>
      <c r="H15" s="23">
        <f t="shared" si="2"/>
        <v>11245.82</v>
      </c>
      <c r="I15" s="23">
        <f t="shared" si="2"/>
        <v>100</v>
      </c>
      <c r="J15" s="23">
        <f t="shared" si="2"/>
        <v>6428.8</v>
      </c>
      <c r="K15" s="23">
        <f t="shared" si="2"/>
        <v>6809.6</v>
      </c>
      <c r="L15" s="23">
        <f t="shared" si="2"/>
        <v>15904</v>
      </c>
      <c r="M15" s="23">
        <f t="shared" si="2"/>
        <v>15881.6</v>
      </c>
      <c r="N15" s="23">
        <f t="shared" si="2"/>
        <v>2576</v>
      </c>
      <c r="O15" s="23">
        <f t="shared" si="2"/>
        <v>199415.77999999997</v>
      </c>
    </row>
    <row r="16" spans="1:15" x14ac:dyDescent="0.3">
      <c r="A16" s="1"/>
      <c r="G16" s="30"/>
      <c r="H16" s="1"/>
      <c r="I16" s="1" t="s">
        <v>0</v>
      </c>
      <c r="J16" s="1"/>
      <c r="K16" s="1"/>
      <c r="L16" s="1"/>
      <c r="M16" s="1"/>
      <c r="N16" s="1"/>
    </row>
    <row r="17" spans="1:15" x14ac:dyDescent="0.3">
      <c r="A17" s="1"/>
      <c r="B17" s="1"/>
      <c r="C17" s="1"/>
      <c r="D17" s="1"/>
      <c r="E17" s="25"/>
      <c r="F17" s="26"/>
      <c r="G17" s="1"/>
      <c r="H17" s="27"/>
      <c r="I17" s="1"/>
      <c r="J17" s="27"/>
      <c r="K17" s="27"/>
      <c r="L17" s="27"/>
      <c r="M17" s="1"/>
      <c r="N17" s="1"/>
      <c r="O17" s="27"/>
    </row>
    <row r="18" spans="1:15" s="28" customFormat="1" x14ac:dyDescent="0.3">
      <c r="A18" s="1"/>
      <c r="B18" s="1"/>
      <c r="C18" s="1"/>
      <c r="D18" s="1"/>
      <c r="E18" s="25"/>
      <c r="F18" s="26"/>
      <c r="G18" s="1"/>
      <c r="H18" s="1"/>
      <c r="I18" s="1"/>
      <c r="J18" s="27"/>
      <c r="K18" s="27"/>
      <c r="L18" s="27"/>
      <c r="M18" s="27"/>
      <c r="N18" s="27"/>
      <c r="O18" s="27"/>
    </row>
    <row r="19" spans="1:15" ht="19.5" thickBot="1" x14ac:dyDescent="0.35">
      <c r="A19" s="1"/>
      <c r="D19" s="3" t="s">
        <v>30</v>
      </c>
      <c r="E19" s="29">
        <f>G15+M15+L15+N15</f>
        <v>258361.60000000001</v>
      </c>
      <c r="H19" s="1"/>
      <c r="I19" s="1"/>
      <c r="J19" s="1"/>
      <c r="K19" s="27"/>
      <c r="L19" s="27"/>
      <c r="M19" s="27"/>
      <c r="N19" s="27"/>
      <c r="O19" s="30"/>
    </row>
    <row r="20" spans="1:15" ht="19.5" thickTop="1" x14ac:dyDescent="0.3">
      <c r="A20" s="1"/>
      <c r="B20" s="3"/>
      <c r="C20" s="3"/>
      <c r="D20" s="3"/>
      <c r="E20" s="31"/>
      <c r="H20" s="1"/>
      <c r="I20" s="1"/>
      <c r="J20" s="1"/>
      <c r="K20" s="27"/>
      <c r="L20" s="27"/>
      <c r="M20" s="27"/>
      <c r="N20" s="27"/>
      <c r="O20" s="30"/>
    </row>
    <row r="21" spans="1:15" x14ac:dyDescent="0.3">
      <c r="A21" s="1"/>
      <c r="B21" s="3"/>
      <c r="C21" s="3"/>
      <c r="D21" s="3"/>
      <c r="E21" s="31"/>
      <c r="F21" s="134"/>
      <c r="G21" s="32"/>
      <c r="H21" s="1"/>
      <c r="I21" s="1"/>
      <c r="J21" s="1"/>
      <c r="K21" s="27"/>
      <c r="L21" s="27"/>
      <c r="M21" s="27"/>
      <c r="N21" s="27"/>
      <c r="O21" s="30"/>
    </row>
    <row r="22" spans="1:15" x14ac:dyDescent="0.3">
      <c r="A22" s="1"/>
      <c r="B22" s="3"/>
      <c r="C22" s="3"/>
      <c r="D22" s="3"/>
      <c r="E22" s="31"/>
      <c r="F22" s="134"/>
      <c r="G22" s="134"/>
      <c r="H22" s="1"/>
      <c r="I22" s="1"/>
      <c r="J22" s="1"/>
      <c r="K22" s="27"/>
      <c r="L22" s="27"/>
      <c r="M22" s="27"/>
      <c r="N22" s="27"/>
      <c r="O22" s="30"/>
    </row>
    <row r="23" spans="1:15" x14ac:dyDescent="0.3">
      <c r="A23" s="1"/>
      <c r="B23" s="3"/>
      <c r="C23" s="3"/>
      <c r="D23" s="3"/>
      <c r="E23" s="31"/>
      <c r="F23" s="134"/>
      <c r="G23" s="134"/>
      <c r="H23" s="33"/>
      <c r="I23" s="1"/>
      <c r="J23" s="1"/>
      <c r="K23" s="27"/>
      <c r="L23" s="27"/>
      <c r="M23" s="27"/>
      <c r="N23" s="27"/>
      <c r="O23" s="30"/>
    </row>
    <row r="24" spans="1:15" ht="19.5" thickBot="1" x14ac:dyDescent="0.35">
      <c r="A24" s="1"/>
      <c r="B24" s="34"/>
      <c r="C24" s="104"/>
      <c r="D24" s="134"/>
      <c r="E24" s="35"/>
      <c r="F24" s="33"/>
      <c r="G24" s="37"/>
      <c r="H24" s="134"/>
      <c r="I24" s="134"/>
      <c r="J24" s="134"/>
      <c r="K24" s="134"/>
      <c r="L24" s="134"/>
      <c r="M24" s="134"/>
    </row>
    <row r="25" spans="1:15" x14ac:dyDescent="0.3">
      <c r="A25" s="1"/>
      <c r="B25" s="38" t="s">
        <v>85</v>
      </c>
      <c r="C25" s="38"/>
      <c r="D25" s="134"/>
      <c r="E25" s="38" t="s">
        <v>86</v>
      </c>
      <c r="F25" s="134"/>
      <c r="G25" s="142" t="s">
        <v>84</v>
      </c>
      <c r="H25" s="142"/>
      <c r="I25" s="142"/>
      <c r="J25" s="142"/>
      <c r="K25" s="134"/>
      <c r="L25" s="134"/>
      <c r="M25" s="134"/>
    </row>
    <row r="26" spans="1:15" x14ac:dyDescent="0.3">
      <c r="A26" s="39"/>
      <c r="B26" s="134" t="s">
        <v>96</v>
      </c>
      <c r="C26" s="134"/>
      <c r="D26" s="134"/>
      <c r="E26" s="134" t="s">
        <v>94</v>
      </c>
      <c r="F26" s="134"/>
      <c r="G26" s="138" t="s">
        <v>93</v>
      </c>
      <c r="H26" s="138"/>
      <c r="I26" s="138"/>
      <c r="J26" s="138"/>
      <c r="K26" s="134"/>
      <c r="L26" s="134"/>
      <c r="M26" s="134"/>
    </row>
    <row r="27" spans="1:15" x14ac:dyDescent="0.3">
      <c r="A27" s="40"/>
      <c r="B27" s="134"/>
      <c r="C27" s="134"/>
      <c r="D27" s="134"/>
      <c r="F27" s="134"/>
      <c r="G27" s="134"/>
      <c r="H27" s="134"/>
      <c r="I27" s="134"/>
      <c r="J27" s="134"/>
      <c r="K27" s="134"/>
      <c r="L27" s="134"/>
      <c r="M27" s="134"/>
    </row>
    <row r="28" spans="1:15" x14ac:dyDescent="0.3">
      <c r="A28" s="39"/>
      <c r="B28" s="134"/>
      <c r="C28" s="134"/>
      <c r="D28" s="134"/>
      <c r="F28" s="134"/>
      <c r="G28" s="134"/>
      <c r="H28" s="134"/>
      <c r="I28" s="134"/>
      <c r="J28" s="134"/>
      <c r="K28" s="134"/>
      <c r="L28" s="134"/>
      <c r="M28" s="134"/>
    </row>
    <row r="29" spans="1:15" x14ac:dyDescent="0.3">
      <c r="A29" s="39"/>
      <c r="B29" s="27"/>
      <c r="C29" s="97"/>
      <c r="E29" s="97"/>
    </row>
    <row r="30" spans="1:15" x14ac:dyDescent="0.3">
      <c r="A30" s="1"/>
      <c r="B30" s="27"/>
      <c r="C30" s="97"/>
      <c r="E30" s="97"/>
    </row>
    <row r="31" spans="1:15" x14ac:dyDescent="0.3">
      <c r="A31" s="1"/>
      <c r="B31" s="27"/>
      <c r="C31" s="97"/>
      <c r="E31" s="97"/>
    </row>
    <row r="32" spans="1:15" x14ac:dyDescent="0.3">
      <c r="A32" s="1"/>
      <c r="B32" s="134"/>
      <c r="C32" s="97"/>
      <c r="E32" s="97"/>
    </row>
    <row r="33" spans="2:13" x14ac:dyDescent="0.3">
      <c r="B33" s="134"/>
      <c r="C33" s="97"/>
      <c r="E33" s="97"/>
    </row>
    <row r="34" spans="2:13" x14ac:dyDescent="0.3">
      <c r="B34" s="134"/>
      <c r="C34" s="97"/>
      <c r="E34" s="97"/>
    </row>
    <row r="35" spans="2:13" x14ac:dyDescent="0.3">
      <c r="B35" s="134"/>
      <c r="C35" s="97"/>
      <c r="E35" s="97"/>
    </row>
    <row r="36" spans="2:13" x14ac:dyDescent="0.3">
      <c r="B36" s="134"/>
      <c r="C36" s="97"/>
      <c r="E36" s="97"/>
    </row>
    <row r="37" spans="2:13" x14ac:dyDescent="0.3">
      <c r="B37" s="134"/>
      <c r="C37" s="97"/>
      <c r="E37" s="97"/>
    </row>
    <row r="38" spans="2:13" x14ac:dyDescent="0.3">
      <c r="B38" s="134"/>
      <c r="C38" s="97"/>
      <c r="E38" s="97"/>
    </row>
    <row r="39" spans="2:13" x14ac:dyDescent="0.3">
      <c r="B39" s="1"/>
      <c r="C39" s="134"/>
      <c r="D39" s="134"/>
      <c r="E39" s="134"/>
      <c r="F39" s="24"/>
      <c r="G39" s="134"/>
      <c r="H39" s="134"/>
      <c r="I39" s="134"/>
      <c r="J39" s="134"/>
      <c r="K39" s="134"/>
      <c r="L39" s="134"/>
      <c r="M39" s="134"/>
    </row>
    <row r="40" spans="2:13" x14ac:dyDescent="0.3">
      <c r="B40" s="134"/>
      <c r="C40" s="134"/>
      <c r="D40" s="134"/>
      <c r="E40" s="134"/>
      <c r="F40" s="24"/>
      <c r="G40" s="134"/>
      <c r="H40" s="134"/>
      <c r="I40" s="134"/>
      <c r="J40" s="134"/>
      <c r="K40" s="134"/>
      <c r="L40" s="134"/>
      <c r="M40" s="134"/>
    </row>
    <row r="41" spans="2:13" x14ac:dyDescent="0.3">
      <c r="B41" s="134"/>
      <c r="C41" s="134"/>
      <c r="D41" s="134"/>
      <c r="E41" s="134"/>
      <c r="F41" s="24"/>
      <c r="G41" s="134"/>
      <c r="H41" s="134"/>
      <c r="I41" s="134"/>
      <c r="J41" s="134"/>
      <c r="K41" s="134"/>
      <c r="L41" s="134"/>
      <c r="M41" s="134"/>
    </row>
  </sheetData>
  <mergeCells count="8">
    <mergeCell ref="G25:J25"/>
    <mergeCell ref="G26:J26"/>
    <mergeCell ref="A15:F15"/>
    <mergeCell ref="A5:O5"/>
    <mergeCell ref="A6:O6"/>
    <mergeCell ref="A7:O7"/>
    <mergeCell ref="A9:O9"/>
    <mergeCell ref="A12:O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47"/>
  <sheetViews>
    <sheetView showGridLines="0" tabSelected="1" zoomScale="80" zoomScaleNormal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79" customWidth="1"/>
    <col min="4" max="4" width="32.5703125" style="5" bestFit="1" customWidth="1"/>
    <col min="5" max="5" width="47.5703125" style="24" bestFit="1" customWidth="1"/>
    <col min="6" max="6" width="19.42578125" style="94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08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7" t="s">
        <v>154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x14ac:dyDescent="0.3">
      <c r="A6" s="152" t="str">
        <f>+'Nomina Fijo'!A7:O7</f>
        <v>Mes: Abril 2022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9.5" thickBot="1" x14ac:dyDescent="0.35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38.25" thickBot="1" x14ac:dyDescent="0.35">
      <c r="A8" s="90" t="s">
        <v>3</v>
      </c>
      <c r="B8" s="91" t="s">
        <v>88</v>
      </c>
      <c r="C8" s="91" t="s">
        <v>129</v>
      </c>
      <c r="D8" s="91" t="s">
        <v>90</v>
      </c>
      <c r="E8" s="92" t="s">
        <v>4</v>
      </c>
      <c r="F8" s="90" t="s">
        <v>43</v>
      </c>
      <c r="G8" s="91" t="s">
        <v>95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s="79" customFormat="1" ht="23.25" thickBot="1" x14ac:dyDescent="0.35">
      <c r="A9" s="156" t="s">
        <v>133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5" x14ac:dyDescent="0.3">
      <c r="A10" s="6">
        <v>1</v>
      </c>
      <c r="B10" s="53" t="s">
        <v>94</v>
      </c>
      <c r="C10" s="53" t="s">
        <v>131</v>
      </c>
      <c r="D10" s="53" t="s">
        <v>74</v>
      </c>
      <c r="E10" s="7" t="s">
        <v>98</v>
      </c>
      <c r="F10" s="110" t="s">
        <v>150</v>
      </c>
      <c r="G10" s="9">
        <v>140000</v>
      </c>
      <c r="H10" s="10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9">
        <f>ROUND(IF((G10)&gt;(15600*20),((15600*20)*0.0287),(G10)*0.0287),2)</f>
        <v>4018</v>
      </c>
      <c r="K10" s="9">
        <f>ROUND(IF((G10)&gt;(15600*10),((15600*10)*0.0304),(G10)*0.0304),2)</f>
        <v>4256</v>
      </c>
      <c r="L10" s="9">
        <f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99</v>
      </c>
      <c r="C11" s="13" t="s">
        <v>131</v>
      </c>
      <c r="D11" s="13" t="s">
        <v>82</v>
      </c>
      <c r="E11" s="43" t="s">
        <v>100</v>
      </c>
      <c r="F11" s="110" t="s">
        <v>150</v>
      </c>
      <c r="G11" s="14">
        <v>115000</v>
      </c>
      <c r="H11" s="9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>ROUND(IF((G11)&gt;(15600*20),((15600*20)*0.0287),(G11)*0.0287),2)</f>
        <v>3300.5</v>
      </c>
      <c r="K11" s="9">
        <f>ROUND(IF((G11)&gt;(15600*10),((15600*10)*0.0304),(G11)*0.0304),2)</f>
        <v>3496</v>
      </c>
      <c r="L11" s="9">
        <f>ROUND(IF((G11)&gt;(15600*20),((15600*20)*0.071),(G11)*0.071),2)</f>
        <v>8165</v>
      </c>
      <c r="M11" s="9">
        <f>ROUND(IF((G11)&gt;(15600*10),((15600*10)*0.0709),(G11)*0.0709),2)</f>
        <v>8153.5</v>
      </c>
      <c r="N11" s="11">
        <f>+ROUND(IF(G11&gt;(15600*4),((15600*4)*0.0115),G11*0.0115),2)</f>
        <v>717.6</v>
      </c>
      <c r="O11" s="99">
        <f>+G11-H11-I11-J11-K11</f>
        <v>92544.69</v>
      </c>
    </row>
    <row r="12" spans="1:15" x14ac:dyDescent="0.3">
      <c r="A12" s="6">
        <v>3</v>
      </c>
      <c r="B12" s="53" t="s">
        <v>102</v>
      </c>
      <c r="C12" s="53" t="s">
        <v>131</v>
      </c>
      <c r="D12" s="53" t="s">
        <v>74</v>
      </c>
      <c r="E12" s="7" t="s">
        <v>103</v>
      </c>
      <c r="F12" s="110" t="s">
        <v>150</v>
      </c>
      <c r="G12" s="9">
        <v>115000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>ROUND(IF((G12)&gt;(15600*20),((15600*20)*0.0287),(G12)*0.0287),2)</f>
        <v>3300.5</v>
      </c>
      <c r="K12" s="9">
        <f>ROUND(IF((G12)&gt;(15600*10),((15600*10)*0.0304),(G12)*0.0304),2)</f>
        <v>3496</v>
      </c>
      <c r="L12" s="9">
        <f>ROUND(IF((G12)&gt;(15600*20),((15600*20)*0.071),(G12)*0.071),2)</f>
        <v>8165</v>
      </c>
      <c r="M12" s="9">
        <f>ROUND(IF((G12)&gt;(15600*10),((15600*10)*0.0709),(G12)*0.0709),2)</f>
        <v>8153.5</v>
      </c>
      <c r="N12" s="11">
        <f>+ROUND(IF(G12&gt;(15600*4),((15600*4)*0.0115),G12*0.0115),2)</f>
        <v>717.6</v>
      </c>
      <c r="O12" s="12">
        <f>+G12-H12-I12-J12-K12</f>
        <v>92544.69</v>
      </c>
    </row>
    <row r="13" spans="1:15" s="41" customFormat="1" ht="19.5" thickBot="1" x14ac:dyDescent="0.3">
      <c r="A13" s="81">
        <v>4</v>
      </c>
      <c r="B13" s="124" t="s">
        <v>108</v>
      </c>
      <c r="C13" s="124" t="s">
        <v>131</v>
      </c>
      <c r="D13" s="124" t="s">
        <v>82</v>
      </c>
      <c r="E13" s="125" t="s">
        <v>109</v>
      </c>
      <c r="F13" s="111" t="s">
        <v>150</v>
      </c>
      <c r="G13" s="126">
        <v>71000</v>
      </c>
      <c r="H13" s="12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26">
        <v>25</v>
      </c>
      <c r="J13" s="17">
        <f>ROUND(IF((G13)&gt;(15600*20),((15600*20)*0.0287),(G13)*0.0287),2)</f>
        <v>2037.7</v>
      </c>
      <c r="K13" s="19">
        <f>ROUND(IF((G13)&gt;(15600*10),((15600*10)*0.0304),(G13)*0.0304),2)</f>
        <v>2158.4</v>
      </c>
      <c r="L13" s="19">
        <f>ROUND(IF((G13)&gt;(15600*20),((15600*20)*0.071),(G13)*0.071),2)</f>
        <v>5041</v>
      </c>
      <c r="M13" s="19">
        <f>ROUND(IF((G13)&gt;(15600*10),((15600*10)*0.0709),(G13)*0.0709),2)</f>
        <v>5033.8999999999996</v>
      </c>
      <c r="N13" s="127">
        <f>+ROUND(IF(G13&gt;(15600*4),((15600*4)*0.0115),G13*0.0115),2)</f>
        <v>717.6</v>
      </c>
      <c r="O13" s="128">
        <f>+G13-H13-I13-J13-K13</f>
        <v>61222.28</v>
      </c>
    </row>
    <row r="14" spans="1:15" s="79" customFormat="1" ht="23.25" thickBot="1" x14ac:dyDescent="0.35">
      <c r="A14" s="149" t="s">
        <v>134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5" x14ac:dyDescent="0.3">
      <c r="A15" s="6">
        <v>5</v>
      </c>
      <c r="B15" s="53" t="s">
        <v>105</v>
      </c>
      <c r="C15" s="53" t="s">
        <v>130</v>
      </c>
      <c r="D15" s="53" t="s">
        <v>107</v>
      </c>
      <c r="E15" s="7" t="s">
        <v>106</v>
      </c>
      <c r="F15" s="110" t="s">
        <v>150</v>
      </c>
      <c r="G15" s="9">
        <v>140000</v>
      </c>
      <c r="H15" s="10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9">
        <v>25</v>
      </c>
      <c r="J15" s="9">
        <f>ROUND(IF((G15)&gt;(15600*20),((15600*20)*0.0287),(G15)*0.0287),2)</f>
        <v>4018</v>
      </c>
      <c r="K15" s="9">
        <f>ROUND(IF((G15)&gt;(15600*10),((15600*10)*0.0304),(G15)*0.0304),2)</f>
        <v>4256</v>
      </c>
      <c r="L15" s="9">
        <f>ROUND(IF((G15)&gt;(15600*20),((15600*20)*0.071),(G15)*0.071),2)</f>
        <v>9940</v>
      </c>
      <c r="M15" s="9">
        <f>ROUND(IF((G15)&gt;(15600*10),((15600*10)*0.0709),(G15)*0.0709),2)</f>
        <v>9926</v>
      </c>
      <c r="N15" s="11">
        <f>+ROUND(IF(G15&gt;(15600*4),((15600*4)*0.0115),G15*0.0115),2)</f>
        <v>717.6</v>
      </c>
      <c r="O15" s="12">
        <f>+G15-H15-I15-J15-K15</f>
        <v>110186.56</v>
      </c>
    </row>
    <row r="16" spans="1:15" ht="19.5" thickBot="1" x14ac:dyDescent="0.35">
      <c r="A16" s="81">
        <v>6</v>
      </c>
      <c r="B16" s="21" t="s">
        <v>91</v>
      </c>
      <c r="C16" s="21" t="s">
        <v>131</v>
      </c>
      <c r="D16" s="22" t="s">
        <v>73</v>
      </c>
      <c r="E16" s="16" t="s">
        <v>92</v>
      </c>
      <c r="F16" s="111" t="s">
        <v>150</v>
      </c>
      <c r="G16" s="19">
        <v>50000</v>
      </c>
      <c r="H16" s="1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9">
        <v>25</v>
      </c>
      <c r="J16" s="17">
        <f>ROUND(IF((G16)&gt;(15600*20),((15600*20)*0.0287),(G16)*0.0287),2)</f>
        <v>1435</v>
      </c>
      <c r="K16" s="19">
        <f>ROUND(IF((G16)&gt;(15600*10),((15600*10)*0.0304),(G16)*0.0304),2)</f>
        <v>1520</v>
      </c>
      <c r="L16" s="19">
        <f>ROUND(IF((G16)&gt;(15600*20),((15600*20)*0.071),(G16)*0.071),2)</f>
        <v>3550</v>
      </c>
      <c r="M16" s="19">
        <f>ROUND(IF((G16)&gt;(15600*10),((15600*10)*0.0709),(G16)*0.0709),2)</f>
        <v>3545</v>
      </c>
      <c r="N16" s="127">
        <f>+ROUND(IF(G16&gt;(15600*4),((15600*4)*0.0115),G16*0.0115),2)</f>
        <v>575</v>
      </c>
      <c r="O16" s="80">
        <f>+G16-H16-I16-J16-K16</f>
        <v>45166</v>
      </c>
    </row>
    <row r="17" spans="1:15" s="79" customFormat="1" ht="23.25" thickBot="1" x14ac:dyDescent="0.35">
      <c r="A17" s="143" t="s">
        <v>114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</row>
    <row r="18" spans="1:15" s="42" customFormat="1" x14ac:dyDescent="0.3">
      <c r="A18" s="6">
        <v>8</v>
      </c>
      <c r="B18" s="53" t="s">
        <v>112</v>
      </c>
      <c r="C18" s="53" t="s">
        <v>131</v>
      </c>
      <c r="D18" s="129" t="s">
        <v>114</v>
      </c>
      <c r="E18" s="53" t="s">
        <v>113</v>
      </c>
      <c r="F18" s="110" t="s">
        <v>150</v>
      </c>
      <c r="G18" s="9">
        <v>86000</v>
      </c>
      <c r="H18" s="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8812.2900000000009</v>
      </c>
      <c r="I18" s="9">
        <v>25</v>
      </c>
      <c r="J18" s="9">
        <f t="shared" ref="J18:J19" si="0">ROUND(IF((G18)&gt;(15600*20),((15600*20)*0.0287),(G18)*0.0287),2)</f>
        <v>2468.1999999999998</v>
      </c>
      <c r="K18" s="9">
        <f t="shared" ref="K18:K19" si="1">ROUND(IF((G18)&gt;(15600*10),((15600*10)*0.0304),(G18)*0.0304),2)</f>
        <v>2614.4</v>
      </c>
      <c r="L18" s="9">
        <f t="shared" ref="L18:L19" si="2">ROUND(IF((G18)&gt;(15600*20),((15600*20)*0.071),(G18)*0.071),2)</f>
        <v>6106</v>
      </c>
      <c r="M18" s="9">
        <f t="shared" ref="M18:M19" si="3">ROUND(IF((G18)&gt;(15600*10),((15600*10)*0.0709),(G18)*0.0709),2)</f>
        <v>6097.4</v>
      </c>
      <c r="N18" s="11">
        <f t="shared" ref="N18:N19" si="4">+ROUND(IF(G18&gt;(15600*4),((15600*4)*0.0115),G18*0.0115),2)</f>
        <v>717.6</v>
      </c>
      <c r="O18" s="80">
        <f t="shared" ref="O18" si="5">+G18-H18-I18-J18-K18</f>
        <v>72080.11</v>
      </c>
    </row>
    <row r="19" spans="1:15" s="78" customFormat="1" ht="19.5" thickBot="1" x14ac:dyDescent="0.35">
      <c r="A19" s="81">
        <v>9</v>
      </c>
      <c r="B19" s="15" t="s">
        <v>120</v>
      </c>
      <c r="C19" s="15" t="s">
        <v>130</v>
      </c>
      <c r="D19" s="130" t="s">
        <v>121</v>
      </c>
      <c r="E19" s="130" t="s">
        <v>113</v>
      </c>
      <c r="F19" s="131" t="s">
        <v>150</v>
      </c>
      <c r="G19" s="17">
        <v>70000</v>
      </c>
      <c r="H19" s="17">
        <f t="shared" ref="H19:H22" si="6"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5368.44</v>
      </c>
      <c r="I19" s="17">
        <v>25</v>
      </c>
      <c r="J19" s="17">
        <f t="shared" si="0"/>
        <v>2009</v>
      </c>
      <c r="K19" s="19">
        <f t="shared" si="1"/>
        <v>2128</v>
      </c>
      <c r="L19" s="19">
        <f t="shared" si="2"/>
        <v>4970</v>
      </c>
      <c r="M19" s="19">
        <f t="shared" si="3"/>
        <v>4963</v>
      </c>
      <c r="N19" s="127">
        <f t="shared" si="4"/>
        <v>717.6</v>
      </c>
      <c r="O19" s="20">
        <f t="shared" ref="O19:O22" si="7">+G19-H19-I19-J19-K19</f>
        <v>60469.56</v>
      </c>
    </row>
    <row r="20" spans="1:15" s="79" customFormat="1" ht="23.25" thickBot="1" x14ac:dyDescent="0.35">
      <c r="A20" s="149" t="s">
        <v>104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</row>
    <row r="21" spans="1:15" x14ac:dyDescent="0.3">
      <c r="A21" s="6">
        <v>10</v>
      </c>
      <c r="B21" s="53" t="s">
        <v>101</v>
      </c>
      <c r="C21" s="53" t="s">
        <v>131</v>
      </c>
      <c r="D21" s="53" t="s">
        <v>139</v>
      </c>
      <c r="E21" s="7" t="s">
        <v>138</v>
      </c>
      <c r="F21" s="110" t="s">
        <v>150</v>
      </c>
      <c r="G21" s="9">
        <v>140000</v>
      </c>
      <c r="H21" s="10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21514.44</v>
      </c>
      <c r="I21" s="9">
        <v>25</v>
      </c>
      <c r="J21" s="9">
        <f t="shared" ref="J21:J22" si="8">ROUND(IF((G21)&gt;(15600*20),((15600*20)*0.0287),(G21)*0.0287),2)</f>
        <v>4018</v>
      </c>
      <c r="K21" s="9">
        <f t="shared" ref="K21:K22" si="9">ROUND(IF((G21)&gt;(15600*10),((15600*10)*0.0304),(G21)*0.0304),2)</f>
        <v>4256</v>
      </c>
      <c r="L21" s="9">
        <f>ROUND(IF((G21)&gt;(15600*20),((15600*20)*0.071),(G21)*0.071),2)</f>
        <v>9940</v>
      </c>
      <c r="M21" s="9">
        <f t="shared" ref="M21:M22" si="10">ROUND(IF((G21)&gt;(15600*10),((15600*10)*0.0709),(G21)*0.0709),2)</f>
        <v>9926</v>
      </c>
      <c r="N21" s="11">
        <f t="shared" ref="N21:N22" si="11">+ROUND(IF(G21&gt;(15600*4),((15600*4)*0.0115),G21*0.0115),2)</f>
        <v>717.6</v>
      </c>
      <c r="O21" s="12">
        <f>+G21-H21-I21-J21-K21</f>
        <v>110186.56</v>
      </c>
    </row>
    <row r="22" spans="1:15" s="78" customFormat="1" ht="19.5" thickBot="1" x14ac:dyDescent="0.35">
      <c r="A22" s="6">
        <v>11</v>
      </c>
      <c r="B22" s="13" t="s">
        <v>122</v>
      </c>
      <c r="C22" s="53" t="s">
        <v>131</v>
      </c>
      <c r="D22" s="44" t="s">
        <v>139</v>
      </c>
      <c r="E22" s="44" t="s">
        <v>123</v>
      </c>
      <c r="F22" s="110" t="s">
        <v>150</v>
      </c>
      <c r="G22" s="17">
        <v>56000</v>
      </c>
      <c r="H22" s="17">
        <f t="shared" si="6"/>
        <v>2733.92</v>
      </c>
      <c r="I22" s="17">
        <v>25</v>
      </c>
      <c r="J22" s="17">
        <f t="shared" si="8"/>
        <v>1607.2</v>
      </c>
      <c r="K22" s="19">
        <f t="shared" si="9"/>
        <v>1702.4</v>
      </c>
      <c r="L22" s="19">
        <f>ROUND(IF((G22)&gt;(15600*20),((15600*20)*0.071),(G22)*0.071),2)</f>
        <v>3976</v>
      </c>
      <c r="M22" s="19">
        <f t="shared" si="10"/>
        <v>3970.4</v>
      </c>
      <c r="N22" s="127">
        <f t="shared" si="11"/>
        <v>644</v>
      </c>
      <c r="O22" s="20">
        <f t="shared" si="7"/>
        <v>49931.48</v>
      </c>
    </row>
    <row r="23" spans="1:15" ht="19.5" thickBot="1" x14ac:dyDescent="0.35">
      <c r="A23" s="160" t="s">
        <v>58</v>
      </c>
      <c r="B23" s="154"/>
      <c r="C23" s="154"/>
      <c r="D23" s="154"/>
      <c r="E23" s="154"/>
      <c r="F23" s="154"/>
      <c r="G23" s="23">
        <f t="shared" ref="G23:O23" si="12">SUM(G10:G22)</f>
        <v>983000</v>
      </c>
      <c r="H23" s="23">
        <f t="shared" si="12"/>
        <v>120136.21</v>
      </c>
      <c r="I23" s="23">
        <f t="shared" si="12"/>
        <v>250</v>
      </c>
      <c r="J23" s="23">
        <f t="shared" si="12"/>
        <v>28212.100000000002</v>
      </c>
      <c r="K23" s="23">
        <f t="shared" si="12"/>
        <v>29883.200000000004</v>
      </c>
      <c r="L23" s="23">
        <f t="shared" si="12"/>
        <v>69793</v>
      </c>
      <c r="M23" s="23">
        <f t="shared" si="12"/>
        <v>69694.7</v>
      </c>
      <c r="N23" s="23">
        <f t="shared" si="12"/>
        <v>6959.8000000000011</v>
      </c>
      <c r="O23" s="23">
        <f t="shared" si="12"/>
        <v>804518.49</v>
      </c>
    </row>
    <row r="24" spans="1:15" x14ac:dyDescent="0.3">
      <c r="A24" s="1"/>
      <c r="G24" s="5" t="s">
        <v>0</v>
      </c>
      <c r="H24" s="1"/>
      <c r="I24" s="1" t="s">
        <v>0</v>
      </c>
      <c r="J24" s="1"/>
      <c r="K24" s="1"/>
      <c r="L24" s="1"/>
      <c r="M24" s="1"/>
      <c r="N24" s="1"/>
    </row>
    <row r="25" spans="1:15" x14ac:dyDescent="0.3">
      <c r="A25" s="1"/>
      <c r="B25" s="1"/>
      <c r="C25" s="1"/>
      <c r="D25" s="1"/>
      <c r="E25" s="25"/>
      <c r="F25" s="26"/>
      <c r="G25" s="1"/>
      <c r="H25" s="27"/>
      <c r="I25" s="1"/>
      <c r="J25" s="27"/>
      <c r="K25" s="27"/>
      <c r="L25" s="27"/>
      <c r="M25" s="1"/>
      <c r="N25" s="1"/>
      <c r="O25" s="27"/>
    </row>
    <row r="26" spans="1:15" s="28" customFormat="1" x14ac:dyDescent="0.3">
      <c r="A26" s="1"/>
      <c r="B26" s="1"/>
      <c r="C26" s="1"/>
      <c r="D26" s="1"/>
      <c r="E26" s="25"/>
      <c r="F26" s="26"/>
      <c r="G26" s="1"/>
      <c r="H26" s="1"/>
      <c r="I26" s="1"/>
      <c r="J26" s="27"/>
      <c r="K26" s="27"/>
      <c r="L26" s="27"/>
      <c r="M26" s="27"/>
      <c r="N26" s="27"/>
      <c r="O26" s="27"/>
    </row>
    <row r="27" spans="1:15" ht="19.5" thickBot="1" x14ac:dyDescent="0.35">
      <c r="A27" s="1"/>
      <c r="C27" s="159" t="s">
        <v>30</v>
      </c>
      <c r="D27" s="159"/>
      <c r="E27" s="29">
        <f>G23+M23+L23+N23</f>
        <v>1129447.5</v>
      </c>
      <c r="H27" s="1"/>
      <c r="I27" s="1"/>
      <c r="J27" s="1"/>
      <c r="K27" s="27"/>
      <c r="L27" s="27"/>
      <c r="M27" s="27"/>
      <c r="N27" s="27"/>
      <c r="O27" s="30"/>
    </row>
    <row r="28" spans="1:15" ht="19.5" thickTop="1" x14ac:dyDescent="0.3">
      <c r="A28" s="1"/>
      <c r="B28" s="3"/>
      <c r="C28" s="3"/>
      <c r="D28" s="3"/>
      <c r="E28" s="31"/>
      <c r="G28" s="134"/>
      <c r="H28" s="1"/>
      <c r="I28" s="1"/>
      <c r="J28" s="1"/>
      <c r="K28" s="27"/>
      <c r="L28" s="27"/>
      <c r="M28" s="27"/>
      <c r="N28" s="27"/>
      <c r="O28" s="30"/>
    </row>
    <row r="29" spans="1:15" x14ac:dyDescent="0.3">
      <c r="A29" s="1"/>
      <c r="B29" s="3"/>
      <c r="C29" s="3"/>
      <c r="D29" s="3"/>
      <c r="E29" s="31"/>
      <c r="G29" s="32"/>
      <c r="H29" s="1"/>
      <c r="I29" s="1"/>
      <c r="J29" s="1"/>
      <c r="K29" s="27"/>
      <c r="L29" s="27"/>
      <c r="M29" s="27"/>
      <c r="N29" s="27"/>
      <c r="O29" s="30"/>
    </row>
    <row r="30" spans="1:15" x14ac:dyDescent="0.3">
      <c r="A30" s="1"/>
      <c r="B30" s="3"/>
      <c r="C30" s="3"/>
      <c r="D30" s="3"/>
      <c r="E30" s="31"/>
      <c r="G30" s="134"/>
      <c r="H30" s="1"/>
      <c r="I30" s="1"/>
      <c r="J30" s="1"/>
      <c r="K30" s="27"/>
      <c r="L30" s="27"/>
      <c r="M30" s="27"/>
      <c r="N30" s="27"/>
      <c r="O30" s="30"/>
    </row>
    <row r="31" spans="1:15" x14ac:dyDescent="0.3">
      <c r="A31" s="1"/>
      <c r="B31" s="3"/>
      <c r="C31" s="3"/>
      <c r="D31" s="3"/>
      <c r="E31" s="31"/>
      <c r="G31" s="134"/>
      <c r="H31" s="33"/>
      <c r="I31" s="1"/>
      <c r="J31" s="1"/>
      <c r="K31" s="27"/>
      <c r="L31" s="27"/>
      <c r="M31" s="27"/>
      <c r="N31" s="27"/>
      <c r="O31" s="30"/>
    </row>
    <row r="32" spans="1:15" ht="19.5" thickBot="1" x14ac:dyDescent="0.35">
      <c r="A32" s="1"/>
      <c r="B32" s="34"/>
      <c r="C32" s="85"/>
      <c r="D32" s="134"/>
      <c r="E32" s="35"/>
      <c r="F32" s="109"/>
      <c r="G32" s="37"/>
      <c r="H32" s="134"/>
      <c r="I32" s="134"/>
      <c r="J32" s="134"/>
      <c r="K32" s="134"/>
      <c r="L32" s="134"/>
    </row>
    <row r="33" spans="1:10" x14ac:dyDescent="0.3">
      <c r="A33" s="1"/>
      <c r="B33" s="38" t="s">
        <v>85</v>
      </c>
      <c r="C33" s="38"/>
      <c r="D33" s="134"/>
      <c r="E33" s="38" t="s">
        <v>86</v>
      </c>
      <c r="G33" s="142" t="s">
        <v>84</v>
      </c>
      <c r="H33" s="142"/>
      <c r="I33" s="142"/>
      <c r="J33" s="142"/>
    </row>
    <row r="34" spans="1:10" x14ac:dyDescent="0.3">
      <c r="A34" s="39"/>
      <c r="B34" s="134" t="s">
        <v>96</v>
      </c>
      <c r="C34" s="134"/>
      <c r="D34" s="134"/>
      <c r="E34" s="134" t="s">
        <v>94</v>
      </c>
      <c r="G34" s="138" t="s">
        <v>93</v>
      </c>
      <c r="H34" s="138"/>
      <c r="I34" s="138"/>
      <c r="J34" s="138"/>
    </row>
    <row r="35" spans="1:10" x14ac:dyDescent="0.3">
      <c r="A35" s="40"/>
      <c r="B35" s="134"/>
      <c r="C35" s="134"/>
      <c r="D35" s="134"/>
      <c r="G35" s="134"/>
      <c r="H35" s="134"/>
      <c r="I35" s="134"/>
      <c r="J35" s="134"/>
    </row>
    <row r="36" spans="1:10" x14ac:dyDescent="0.3">
      <c r="A36" s="39"/>
      <c r="B36" s="134"/>
      <c r="C36" s="134"/>
      <c r="D36" s="134"/>
      <c r="G36" s="134"/>
      <c r="H36" s="134"/>
      <c r="I36" s="134"/>
      <c r="J36" s="134"/>
    </row>
    <row r="37" spans="1:10" x14ac:dyDescent="0.3">
      <c r="A37" s="39"/>
      <c r="B37" s="134"/>
      <c r="C37" s="134"/>
      <c r="D37" s="134"/>
      <c r="G37" s="134"/>
      <c r="H37" s="134"/>
      <c r="I37" s="134"/>
      <c r="J37" s="134"/>
    </row>
    <row r="38" spans="1:10" x14ac:dyDescent="0.3">
      <c r="A38" s="1"/>
      <c r="B38" s="134"/>
      <c r="C38" s="134"/>
      <c r="D38" s="134"/>
      <c r="G38" s="134"/>
      <c r="H38" s="134"/>
      <c r="I38" s="134"/>
      <c r="J38" s="134"/>
    </row>
    <row r="39" spans="1:10" x14ac:dyDescent="0.3">
      <c r="A39" s="1"/>
    </row>
    <row r="40" spans="1:10" x14ac:dyDescent="0.3">
      <c r="A40" s="1"/>
      <c r="E40" s="32"/>
    </row>
    <row r="44" spans="1:10" x14ac:dyDescent="0.3">
      <c r="B44" s="24"/>
      <c r="C44" s="24"/>
    </row>
    <row r="47" spans="1:10" x14ac:dyDescent="0.3">
      <c r="B47" s="24"/>
      <c r="C47" s="24"/>
    </row>
  </sheetData>
  <mergeCells count="11">
    <mergeCell ref="C27:D27"/>
    <mergeCell ref="G33:J33"/>
    <mergeCell ref="G34:J34"/>
    <mergeCell ref="A5:O5"/>
    <mergeCell ref="A6:O6"/>
    <mergeCell ref="A7:O7"/>
    <mergeCell ref="A23:F23"/>
    <mergeCell ref="A9:O9"/>
    <mergeCell ref="A14:O14"/>
    <mergeCell ref="A17:O17"/>
    <mergeCell ref="A20:O20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Periodo Probatorio </vt:lpstr>
      <vt:lpstr>Nomina Temporal 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2022-05-05T16:46:02Z</cp:lastPrinted>
  <dcterms:created xsi:type="dcterms:W3CDTF">2019-04-22T15:13:08Z</dcterms:created>
  <dcterms:modified xsi:type="dcterms:W3CDTF">2022-05-05T17:39:31Z</dcterms:modified>
</cp:coreProperties>
</file>