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c.ruiz.IGN\Desktop\Excell transparencia\"/>
    </mc:Choice>
  </mc:AlternateContent>
  <xr:revisionPtr revIDLastSave="0" documentId="13_ncr:1_{746F8A86-2AAB-468E-B20C-7CA9CEF2686F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Nomina Fijo" sheetId="5" r:id="rId1"/>
    <sheet name="Nomina Contratado   " sheetId="12" r:id="rId2"/>
  </sheets>
  <definedNames>
    <definedName name="_xlnm.Print_Area" localSheetId="1">'Nomina Contratado   '!$A$1:$R$58</definedName>
    <definedName name="_xlnm.Print_Area" localSheetId="0">'Nomina Fijo'!$A$1:$V$63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5" l="1"/>
  <c r="K40" i="5"/>
  <c r="L40" i="5"/>
  <c r="M40" i="5"/>
  <c r="N40" i="5"/>
  <c r="N21" i="5"/>
  <c r="M21" i="5"/>
  <c r="L21" i="5"/>
  <c r="K21" i="5"/>
  <c r="J21" i="5"/>
  <c r="N20" i="5"/>
  <c r="M20" i="5"/>
  <c r="L20" i="5"/>
  <c r="K20" i="5"/>
  <c r="J20" i="5"/>
  <c r="J33" i="5"/>
  <c r="K33" i="5"/>
  <c r="L33" i="5"/>
  <c r="M33" i="5"/>
  <c r="N33" i="5"/>
  <c r="N16" i="5"/>
  <c r="M16" i="5"/>
  <c r="L16" i="5"/>
  <c r="K16" i="5"/>
  <c r="J16" i="5"/>
  <c r="J18" i="5"/>
  <c r="K18" i="5"/>
  <c r="L18" i="5"/>
  <c r="M18" i="5"/>
  <c r="N18" i="5"/>
  <c r="H40" i="5" l="1"/>
  <c r="O40" i="5" s="1"/>
  <c r="H20" i="5"/>
  <c r="O20" i="5" s="1"/>
  <c r="H21" i="5"/>
  <c r="O21" i="5" s="1"/>
  <c r="H33" i="5"/>
  <c r="O33" i="5" s="1"/>
  <c r="H18" i="5"/>
  <c r="O18" i="5" s="1"/>
  <c r="H16" i="5"/>
  <c r="O16" i="5" s="1"/>
  <c r="J47" i="5"/>
  <c r="K47" i="5"/>
  <c r="L47" i="5"/>
  <c r="M47" i="5"/>
  <c r="N47" i="5"/>
  <c r="J12" i="5"/>
  <c r="K12" i="5"/>
  <c r="L12" i="5"/>
  <c r="M12" i="5"/>
  <c r="N12" i="5"/>
  <c r="L21" i="12"/>
  <c r="M21" i="12"/>
  <c r="N21" i="12"/>
  <c r="O21" i="12"/>
  <c r="P21" i="12"/>
  <c r="L24" i="12"/>
  <c r="M24" i="12"/>
  <c r="N24" i="12"/>
  <c r="O24" i="12"/>
  <c r="P24" i="12"/>
  <c r="J24" i="12" l="1"/>
  <c r="Q24" i="12" s="1"/>
  <c r="J21" i="12"/>
  <c r="Q21" i="12" s="1"/>
  <c r="H12" i="5"/>
  <c r="O12" i="5" s="1"/>
  <c r="H47" i="5"/>
  <c r="O47" i="5" s="1"/>
  <c r="L18" i="12" l="1"/>
  <c r="M18" i="12"/>
  <c r="N18" i="12"/>
  <c r="O18" i="12"/>
  <c r="P18" i="12"/>
  <c r="L20" i="12"/>
  <c r="M20" i="12"/>
  <c r="N20" i="12"/>
  <c r="O20" i="12"/>
  <c r="P20" i="12"/>
  <c r="J25" i="5"/>
  <c r="K25" i="5"/>
  <c r="L25" i="5"/>
  <c r="M25" i="5"/>
  <c r="N25" i="5"/>
  <c r="J20" i="12" l="1"/>
  <c r="Q20" i="12" s="1"/>
  <c r="J18" i="12"/>
  <c r="Q18" i="12" s="1"/>
  <c r="H25" i="5"/>
  <c r="O25" i="5" s="1"/>
  <c r="J19" i="5" l="1"/>
  <c r="K19" i="5"/>
  <c r="L19" i="5"/>
  <c r="M19" i="5"/>
  <c r="N19" i="5"/>
  <c r="H19" i="5" l="1"/>
  <c r="O19" i="5" s="1"/>
  <c r="N13" i="12"/>
  <c r="O13" i="12"/>
  <c r="P13" i="12"/>
  <c r="M13" i="12"/>
  <c r="L13" i="12"/>
  <c r="J13" i="12" l="1"/>
  <c r="Q13" i="12" s="1"/>
  <c r="L23" i="12"/>
  <c r="M23" i="12"/>
  <c r="N23" i="12"/>
  <c r="O23" i="12"/>
  <c r="P23" i="12"/>
  <c r="L12" i="12"/>
  <c r="M12" i="12"/>
  <c r="N12" i="12"/>
  <c r="O12" i="12"/>
  <c r="P12" i="12"/>
  <c r="L15" i="12"/>
  <c r="M15" i="12"/>
  <c r="N15" i="12"/>
  <c r="O15" i="12"/>
  <c r="P15" i="12"/>
  <c r="J12" i="12" l="1"/>
  <c r="Q12" i="12" s="1"/>
  <c r="J23" i="12"/>
  <c r="Q23" i="12" s="1"/>
  <c r="J15" i="12"/>
  <c r="Q15" i="12" s="1"/>
  <c r="L10" i="12"/>
  <c r="M10" i="12"/>
  <c r="N10" i="12"/>
  <c r="O10" i="12"/>
  <c r="P10" i="12"/>
  <c r="L11" i="12"/>
  <c r="M11" i="12"/>
  <c r="N11" i="12"/>
  <c r="O11" i="12"/>
  <c r="P11" i="12"/>
  <c r="I25" i="12"/>
  <c r="J11" i="12" l="1"/>
  <c r="Q11" i="12" s="1"/>
  <c r="J10" i="12"/>
  <c r="Q10" i="12" s="1"/>
  <c r="G53" i="5" l="1"/>
  <c r="L16" i="12" l="1"/>
  <c r="M16" i="12"/>
  <c r="N16" i="12"/>
  <c r="O16" i="12"/>
  <c r="P16" i="12"/>
  <c r="J16" i="12" l="1"/>
  <c r="Q16" i="12" s="1"/>
  <c r="N52" i="5" l="1"/>
  <c r="M52" i="5"/>
  <c r="L52" i="5"/>
  <c r="K52" i="5"/>
  <c r="J52" i="5"/>
  <c r="N46" i="5"/>
  <c r="M46" i="5"/>
  <c r="L46" i="5"/>
  <c r="K46" i="5"/>
  <c r="J46" i="5"/>
  <c r="N45" i="5"/>
  <c r="M45" i="5"/>
  <c r="L45" i="5"/>
  <c r="K45" i="5"/>
  <c r="J45" i="5"/>
  <c r="N39" i="5"/>
  <c r="M39" i="5"/>
  <c r="L39" i="5"/>
  <c r="K39" i="5"/>
  <c r="J39" i="5"/>
  <c r="N43" i="5"/>
  <c r="M43" i="5"/>
  <c r="L43" i="5"/>
  <c r="K43" i="5"/>
  <c r="J43" i="5"/>
  <c r="N37" i="5"/>
  <c r="M37" i="5"/>
  <c r="L37" i="5"/>
  <c r="K37" i="5"/>
  <c r="J37" i="5"/>
  <c r="N36" i="5"/>
  <c r="M36" i="5"/>
  <c r="L36" i="5"/>
  <c r="K36" i="5"/>
  <c r="J36" i="5"/>
  <c r="N38" i="5"/>
  <c r="M38" i="5"/>
  <c r="L38" i="5"/>
  <c r="K38" i="5"/>
  <c r="J38" i="5"/>
  <c r="N50" i="5"/>
  <c r="M50" i="5"/>
  <c r="L50" i="5"/>
  <c r="K50" i="5"/>
  <c r="J50" i="5"/>
  <c r="N30" i="5"/>
  <c r="M30" i="5"/>
  <c r="L30" i="5"/>
  <c r="K30" i="5"/>
  <c r="J30" i="5"/>
  <c r="H38" i="5" l="1"/>
  <c r="O38" i="5" s="1"/>
  <c r="H39" i="5"/>
  <c r="O39" i="5" s="1"/>
  <c r="H36" i="5"/>
  <c r="O36" i="5" s="1"/>
  <c r="H30" i="5"/>
  <c r="O30" i="5" s="1"/>
  <c r="H45" i="5"/>
  <c r="O45" i="5" s="1"/>
  <c r="H37" i="5"/>
  <c r="O37" i="5" s="1"/>
  <c r="H46" i="5"/>
  <c r="O46" i="5" s="1"/>
  <c r="H50" i="5"/>
  <c r="O50" i="5" s="1"/>
  <c r="H43" i="5"/>
  <c r="O43" i="5" s="1"/>
  <c r="H52" i="5"/>
  <c r="O52" i="5" s="1"/>
  <c r="K25" i="12"/>
  <c r="P25" i="12" l="1"/>
  <c r="Q25" i="12" l="1"/>
  <c r="O25" i="12" l="1"/>
  <c r="L25" i="12"/>
  <c r="M25" i="12"/>
  <c r="N25" i="12"/>
  <c r="J25" i="12" l="1"/>
  <c r="E29" i="12"/>
  <c r="I53" i="5"/>
  <c r="N48" i="5"/>
  <c r="M48" i="5"/>
  <c r="L48" i="5"/>
  <c r="K48" i="5"/>
  <c r="J48" i="5"/>
  <c r="N44" i="5"/>
  <c r="M44" i="5"/>
  <c r="L44" i="5"/>
  <c r="K44" i="5"/>
  <c r="J44" i="5"/>
  <c r="N35" i="5"/>
  <c r="M35" i="5"/>
  <c r="L35" i="5"/>
  <c r="K35" i="5"/>
  <c r="J35" i="5"/>
  <c r="N42" i="5"/>
  <c r="M42" i="5"/>
  <c r="L42" i="5"/>
  <c r="K42" i="5"/>
  <c r="J42" i="5"/>
  <c r="N34" i="5"/>
  <c r="M34" i="5"/>
  <c r="L34" i="5"/>
  <c r="K34" i="5"/>
  <c r="J34" i="5"/>
  <c r="N31" i="5"/>
  <c r="M31" i="5"/>
  <c r="L31" i="5"/>
  <c r="K31" i="5"/>
  <c r="J31" i="5"/>
  <c r="N22" i="5"/>
  <c r="M22" i="5"/>
  <c r="L22" i="5"/>
  <c r="K22" i="5"/>
  <c r="J22" i="5"/>
  <c r="N23" i="5"/>
  <c r="M23" i="5"/>
  <c r="L23" i="5"/>
  <c r="K23" i="5"/>
  <c r="J23" i="5"/>
  <c r="N14" i="5"/>
  <c r="M14" i="5"/>
  <c r="L14" i="5"/>
  <c r="K14" i="5"/>
  <c r="J14" i="5"/>
  <c r="N27" i="5"/>
  <c r="M27" i="5"/>
  <c r="L27" i="5"/>
  <c r="K27" i="5"/>
  <c r="J27" i="5"/>
  <c r="N29" i="5"/>
  <c r="M29" i="5"/>
  <c r="L29" i="5"/>
  <c r="K29" i="5"/>
  <c r="J29" i="5"/>
  <c r="N11" i="5"/>
  <c r="M11" i="5"/>
  <c r="L11" i="5"/>
  <c r="K11" i="5"/>
  <c r="J11" i="5"/>
  <c r="N26" i="5"/>
  <c r="M26" i="5"/>
  <c r="L26" i="5"/>
  <c r="K26" i="5"/>
  <c r="J26" i="5"/>
  <c r="H26" i="5" l="1"/>
  <c r="O26" i="5" s="1"/>
  <c r="H31" i="5"/>
  <c r="O31" i="5" s="1"/>
  <c r="H35" i="5"/>
  <c r="O35" i="5" s="1"/>
  <c r="H11" i="5"/>
  <c r="O11" i="5" s="1"/>
  <c r="H14" i="5"/>
  <c r="O14" i="5" s="1"/>
  <c r="H44" i="5"/>
  <c r="O44" i="5" s="1"/>
  <c r="H23" i="5"/>
  <c r="O23" i="5" s="1"/>
  <c r="H29" i="5"/>
  <c r="O29" i="5" s="1"/>
  <c r="H27" i="5"/>
  <c r="O27" i="5" s="1"/>
  <c r="H22" i="5"/>
  <c r="O22" i="5" s="1"/>
  <c r="H42" i="5"/>
  <c r="O42" i="5" s="1"/>
  <c r="H48" i="5"/>
  <c r="O48" i="5" s="1"/>
  <c r="L53" i="5"/>
  <c r="J53" i="5"/>
  <c r="K53" i="5"/>
  <c r="N53" i="5"/>
  <c r="M53" i="5"/>
  <c r="O34" i="5"/>
  <c r="O53" i="5" l="1"/>
  <c r="F56" i="5"/>
  <c r="H53" i="5"/>
</calcChain>
</file>

<file path=xl/sharedStrings.xml><?xml version="1.0" encoding="utf-8"?>
<sst xmlns="http://schemas.openxmlformats.org/spreadsheetml/2006/main" count="298" uniqueCount="160">
  <si>
    <t xml:space="preserve"> </t>
  </si>
  <si>
    <t xml:space="preserve">NOMINA DE PAGO DEL PERSONAL FIJO </t>
  </si>
  <si>
    <t>En RD$</t>
  </si>
  <si>
    <t xml:space="preserve">No. </t>
  </si>
  <si>
    <t>CARGO</t>
  </si>
  <si>
    <t xml:space="preserve">ESTATUS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</si>
  <si>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</si>
  <si>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</si>
  <si>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</si>
  <si>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</si>
  <si>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</si>
  <si>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</si>
  <si>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</si>
  <si>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</si>
  <si>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Fijo </t>
  </si>
  <si>
    <t>Christian José D'Oleo Brito</t>
  </si>
  <si>
    <t>Chofer</t>
  </si>
  <si>
    <t xml:space="preserve">Andrés David Ramírez Rojas </t>
  </si>
  <si>
    <t xml:space="preserve">Analista de registro y control de nómina </t>
  </si>
  <si>
    <t xml:space="preserve">Director Nacional </t>
  </si>
  <si>
    <t xml:space="preserve">Midori Rosa Magoshi Fernández </t>
  </si>
  <si>
    <t>Conserje</t>
  </si>
  <si>
    <t>Stephanie Aimee Padilla Monegro</t>
  </si>
  <si>
    <t xml:space="preserve">Analista Compensacion  y Beneficios </t>
  </si>
  <si>
    <t>Clara Maria Suarez Classe</t>
  </si>
  <si>
    <t xml:space="preserve">Secretaria  Ejecutiva </t>
  </si>
  <si>
    <t xml:space="preserve">Mercedes Florentino Cuevas </t>
  </si>
  <si>
    <t xml:space="preserve">Conserje </t>
  </si>
  <si>
    <t>Maria Antonia Cabrera Sánchez</t>
  </si>
  <si>
    <t>Laura Isabel Guzmán Aybar</t>
  </si>
  <si>
    <t>Analista de Planificación</t>
  </si>
  <si>
    <t xml:space="preserve">  </t>
  </si>
  <si>
    <t>MONTO PAGADO POR LA INSTITUCIÓN</t>
  </si>
  <si>
    <t xml:space="preserve">                            </t>
  </si>
  <si>
    <t xml:space="preserve">SUELDO </t>
  </si>
  <si>
    <t xml:space="preserve">Karen Gissell Medina Hidalgo </t>
  </si>
  <si>
    <t xml:space="preserve">Analista Territorial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</si>
  <si>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</si>
  <si>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</si>
  <si>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</si>
  <si>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</si>
  <si>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Nancy Lucila Rodriguez Perez</t>
  </si>
  <si>
    <t xml:space="preserve">Enc. Inv. De recursos Amb  y Ord Territorial </t>
  </si>
  <si>
    <t>José Leandro Santos</t>
  </si>
  <si>
    <t xml:space="preserve">Enc. De Geodesia </t>
  </si>
  <si>
    <t>Rhaymar Ramses Matos García</t>
  </si>
  <si>
    <t>Analista de Cartografía</t>
  </si>
  <si>
    <t xml:space="preserve">NOMINA DE PAGO DEL PERSONAL CONTRATADO </t>
  </si>
  <si>
    <t>ESTATUS</t>
  </si>
  <si>
    <t>FECHA INGRESO</t>
  </si>
  <si>
    <t>FECHA TERMINO</t>
  </si>
  <si>
    <t>AFP EMPLEADO</t>
  </si>
  <si>
    <t>SFS EMPLEADO</t>
  </si>
  <si>
    <t>AFP EMPLEADOR</t>
  </si>
  <si>
    <t>SFS EMPLEADOR</t>
  </si>
  <si>
    <t xml:space="preserve">Silvia Australia Diaz Peralta </t>
  </si>
  <si>
    <t>Soporte Administrativo</t>
  </si>
  <si>
    <t xml:space="preserve">Contratrado </t>
  </si>
  <si>
    <t>Marcos Villaman Liriano</t>
  </si>
  <si>
    <t xml:space="preserve">Analista de Cooperación Internacional </t>
  </si>
  <si>
    <t>Luis Manuel Beato Valdez</t>
  </si>
  <si>
    <t xml:space="preserve">Auxiliar de Mantenimiento </t>
  </si>
  <si>
    <t xml:space="preserve">Celio Julio Yens De Leon </t>
  </si>
  <si>
    <t xml:space="preserve">Miguel Angel Campusano Asencio </t>
  </si>
  <si>
    <t xml:space="preserve">Mensajero </t>
  </si>
  <si>
    <t>Luis Daniel Cruz Fernandez</t>
  </si>
  <si>
    <t xml:space="preserve">Soporte Tecnico </t>
  </si>
  <si>
    <t xml:space="preserve">TOTAL </t>
  </si>
  <si>
    <t>Gerkery José Soto Roque</t>
  </si>
  <si>
    <t xml:space="preserve">Analista de Infraestructura de Datos Espaciales </t>
  </si>
  <si>
    <t xml:space="preserve">Lissette Naomi Rodriguez Medina </t>
  </si>
  <si>
    <t xml:space="preserve">Analista Ambiental </t>
  </si>
  <si>
    <t xml:space="preserve">Wendy E. Rojas Valerio </t>
  </si>
  <si>
    <t xml:space="preserve">Dominique Feliz </t>
  </si>
  <si>
    <t xml:space="preserve">Encargado de Produccion Cartografica </t>
  </si>
  <si>
    <t xml:space="preserve">Maria Gisela Altagracia De Aza Concepción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</si>
  <si>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</si>
  <si>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</si>
  <si>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</si>
  <si>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</si>
  <si>
    <t xml:space="preserve">Departamento </t>
  </si>
  <si>
    <t xml:space="preserve">Geografia </t>
  </si>
  <si>
    <t xml:space="preserve">Servicios Generales </t>
  </si>
  <si>
    <t xml:space="preserve">Planificacion y Desarrollo </t>
  </si>
  <si>
    <t xml:space="preserve">Administrativo Financiero </t>
  </si>
  <si>
    <t xml:space="preserve">Direccion Nacional </t>
  </si>
  <si>
    <t xml:space="preserve">Infrastructuras de Datos Espaciales </t>
  </si>
  <si>
    <t xml:space="preserve">Recursos Amb. Y Ord. Territorial </t>
  </si>
  <si>
    <t xml:space="preserve">Cartografia </t>
  </si>
  <si>
    <t xml:space="preserve"> Recursos Humanos </t>
  </si>
  <si>
    <t xml:space="preserve"> Cartografía</t>
  </si>
  <si>
    <t xml:space="preserve"> Geodesia </t>
  </si>
  <si>
    <t xml:space="preserve"> Planificación y Desarrollo</t>
  </si>
  <si>
    <t xml:space="preserve"> Compras y Contrataciones</t>
  </si>
  <si>
    <t xml:space="preserve">Planificaciòn y Desarrollo </t>
  </si>
  <si>
    <t xml:space="preserve">Director Nacional  </t>
  </si>
  <si>
    <t>Encargada de Recursos Humanos</t>
  </si>
  <si>
    <t xml:space="preserve">Encargada Adminsitrativo Financiero  </t>
  </si>
  <si>
    <t xml:space="preserve">Nombre </t>
  </si>
  <si>
    <t>NOMBRE</t>
  </si>
  <si>
    <t>Paola Reyes Castillo</t>
  </si>
  <si>
    <t>DEPARTAMENTO</t>
  </si>
  <si>
    <t>Ana Antonia Lorenzo</t>
  </si>
  <si>
    <t>Tecnico de Contabilidad</t>
  </si>
  <si>
    <t xml:space="preserve">Priscilla Pamela Vargas Serulle </t>
  </si>
  <si>
    <t xml:space="preserve">Tecnico de Desarrollo Organizacional </t>
  </si>
  <si>
    <t xml:space="preserve">Contratado </t>
  </si>
  <si>
    <t xml:space="preserve">Bolivar Matias Troncosos Morales </t>
  </si>
  <si>
    <t xml:space="preserve">Maria Lajara de Ruiz </t>
  </si>
  <si>
    <t>SUELDO(RD$)</t>
  </si>
  <si>
    <t xml:space="preserve">Caroline Ruiz </t>
  </si>
  <si>
    <t xml:space="preserve">Bolivar Matias Troncoso Morales </t>
  </si>
  <si>
    <t xml:space="preserve">Encargada Admistrativa Financiera </t>
  </si>
  <si>
    <t>Smitha Mercedes Gil De Gómez</t>
  </si>
  <si>
    <t>Encargada de Compras y Contrataciones</t>
  </si>
  <si>
    <t xml:space="preserve">Lucila Maria Almanzar De Arias </t>
  </si>
  <si>
    <t xml:space="preserve">Brenda Yocasta Matos </t>
  </si>
  <si>
    <t xml:space="preserve">Encargada de Contabilidad </t>
  </si>
  <si>
    <t xml:space="preserve">Departamento Legal </t>
  </si>
  <si>
    <t>Ericden Estrella Genao</t>
  </si>
  <si>
    <t xml:space="preserve">Encargado de Planificacion y Desarrollo </t>
  </si>
  <si>
    <t xml:space="preserve"> Planificacion y Desarrollo </t>
  </si>
  <si>
    <t>Evelin Maria Castro Ubiera de Taveras</t>
  </si>
  <si>
    <t xml:space="preserve">Analista de Compra y Contrataciones </t>
  </si>
  <si>
    <t xml:space="preserve">Cesar Vicente Castillo </t>
  </si>
  <si>
    <t xml:space="preserve"> Recursos Humanos</t>
  </si>
  <si>
    <t xml:space="preserve">Mercedes Lourdes Frías </t>
  </si>
  <si>
    <t>Analista de Investigación Geográfica</t>
  </si>
  <si>
    <t xml:space="preserve">Direccion de Geografia </t>
  </si>
  <si>
    <t xml:space="preserve">Direccion de Cartografia </t>
  </si>
  <si>
    <t>Analista de Cartografia</t>
  </si>
  <si>
    <t xml:space="preserve">Asistente del Director </t>
  </si>
  <si>
    <t>Mes: Julio 2021</t>
  </si>
  <si>
    <t xml:space="preserve">Mes: Julio 2021 </t>
  </si>
  <si>
    <t>Filiberto Cruz Sánchez</t>
  </si>
  <si>
    <t>Asesor</t>
  </si>
  <si>
    <t>Oliver Ramos Almonte</t>
  </si>
  <si>
    <t xml:space="preserve">Direcion de Geografia </t>
  </si>
  <si>
    <t xml:space="preserve">Solange Maigrek Cepeda De La Cruz </t>
  </si>
  <si>
    <t>Analista Legal</t>
  </si>
  <si>
    <t>Técnico de Topografía y Geodesia</t>
  </si>
  <si>
    <t>Yoenny Verenice Urbaéz Feliz</t>
  </si>
  <si>
    <t xml:space="preserve">Departamento de Tecnologia </t>
  </si>
  <si>
    <t>Direccion de Cartografia</t>
  </si>
  <si>
    <t xml:space="preserve">Departamento de Planificacion y Desarrollo </t>
  </si>
  <si>
    <t xml:space="preserve">Genero </t>
  </si>
  <si>
    <t>M</t>
  </si>
  <si>
    <t>F</t>
  </si>
  <si>
    <t xml:space="preserve">Departamento de Servicios Generales </t>
  </si>
  <si>
    <t xml:space="preserve">Departamento Admnistrativo </t>
  </si>
  <si>
    <t xml:space="preserve">Departamento de Planificacion y desarrollo </t>
  </si>
  <si>
    <t xml:space="preserve">Departamento de Recursos Humanos </t>
  </si>
  <si>
    <t>Daily Mariela Gomez Mancebo</t>
  </si>
  <si>
    <t>Bolivar Matias Troncoso Morales</t>
  </si>
  <si>
    <t>Departamento Administrativo Financiero</t>
  </si>
  <si>
    <t>Encargada Departamento Juridico</t>
  </si>
  <si>
    <t>Departamento Juridico</t>
  </si>
  <si>
    <t>Oficina de Acceso a la Informacion</t>
  </si>
  <si>
    <t>Oficial de acceso a la informacion</t>
  </si>
  <si>
    <t>Analista de Planificación.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</si>
</sst>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/>
    </xf>
    <xf numFmtId="0" fontId="2" fillId="4" borderId="6" xfId="0" applyFont="1" applyFill="1" applyBorder="1" applyAlignment="1"/>
    <xf numFmtId="14" fontId="4" fillId="0" borderId="6" xfId="0" applyNumberFormat="1" applyFont="1" applyBorder="1" applyAlignment="1">
      <alignment horizontal="center"/>
    </xf>
    <xf numFmtId="43" fontId="2" fillId="0" borderId="6" xfId="1" applyFont="1" applyFill="1" applyBorder="1" applyAlignment="1">
      <alignment horizontal="center" vertical="center"/>
    </xf>
    <xf numFmtId="43" fontId="2" fillId="0" borderId="23" xfId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43" fontId="2" fillId="0" borderId="7" xfId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/>
    </xf>
    <xf numFmtId="0" fontId="2" fillId="4" borderId="24" xfId="0" applyFont="1" applyFill="1" applyBorder="1" applyAlignment="1"/>
    <xf numFmtId="14" fontId="2" fillId="0" borderId="16" xfId="0" applyNumberFormat="1" applyFont="1" applyBorder="1" applyAlignment="1">
      <alignment horizontal="center" vertical="center"/>
    </xf>
    <xf numFmtId="43" fontId="2" fillId="0" borderId="16" xfId="1" applyFont="1" applyFill="1" applyBorder="1" applyAlignment="1">
      <alignment horizontal="center" vertical="center"/>
    </xf>
    <xf numFmtId="43" fontId="2" fillId="0" borderId="26" xfId="1" applyFont="1" applyFill="1" applyBorder="1" applyAlignment="1">
      <alignment horizontal="center" vertical="center"/>
    </xf>
    <xf numFmtId="43" fontId="2" fillId="0" borderId="24" xfId="1" applyFont="1" applyFill="1" applyBorder="1" applyAlignment="1">
      <alignment horizontal="center" vertical="center"/>
    </xf>
    <xf numFmtId="43" fontId="2" fillId="0" borderId="27" xfId="1" applyFont="1" applyFill="1" applyBorder="1" applyAlignment="1">
      <alignment horizontal="center" vertical="center"/>
    </xf>
    <xf numFmtId="43" fontId="2" fillId="0" borderId="28" xfId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/>
    </xf>
    <xf numFmtId="14" fontId="2" fillId="0" borderId="24" xfId="0" applyNumberFormat="1" applyFont="1" applyFill="1" applyBorder="1" applyAlignment="1">
      <alignment horizontal="center" vertical="center"/>
    </xf>
    <xf numFmtId="43" fontId="3" fillId="3" borderId="1" xfId="0" applyNumberFormat="1" applyFont="1" applyFill="1" applyBorder="1" applyAlignment="1">
      <alignment horizontal="center"/>
    </xf>
    <xf numFmtId="43" fontId="3" fillId="3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10" xfId="1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horizont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3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/>
    <xf numFmtId="0" fontId="2" fillId="0" borderId="7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14" fontId="2" fillId="4" borderId="7" xfId="0" applyNumberFormat="1" applyFont="1" applyFill="1" applyBorder="1" applyAlignment="1">
      <alignment horizontal="center" vertical="top"/>
    </xf>
    <xf numFmtId="43" fontId="2" fillId="0" borderId="7" xfId="1" applyFont="1" applyFill="1" applyBorder="1" applyAlignment="1">
      <alignment horizontal="center" vertical="top"/>
    </xf>
    <xf numFmtId="43" fontId="2" fillId="0" borderId="29" xfId="1" applyFont="1" applyFill="1" applyBorder="1" applyAlignment="1">
      <alignment horizontal="center" vertical="top"/>
    </xf>
    <xf numFmtId="43" fontId="2" fillId="0" borderId="22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14" fontId="2" fillId="0" borderId="24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43" fontId="2" fillId="0" borderId="19" xfId="1" applyFont="1" applyFill="1" applyBorder="1" applyAlignment="1">
      <alignment horizontal="center"/>
    </xf>
    <xf numFmtId="43" fontId="2" fillId="0" borderId="15" xfId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43" fontId="2" fillId="0" borderId="17" xfId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3" fontId="2" fillId="0" borderId="1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2" fillId="0" borderId="7" xfId="1" applyFont="1" applyFill="1" applyBorder="1" applyAlignment="1">
      <alignment horizontal="center" vertical="center" wrapText="1"/>
    </xf>
    <xf numFmtId="43" fontId="4" fillId="0" borderId="7" xfId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31" xfId="1" applyFont="1" applyFill="1" applyBorder="1" applyAlignment="1">
      <alignment horizontal="center"/>
    </xf>
    <xf numFmtId="43" fontId="2" fillId="0" borderId="32" xfId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43" fontId="4" fillId="0" borderId="15" xfId="1" applyFont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43" fontId="2" fillId="0" borderId="14" xfId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17" fontId="3" fillId="0" borderId="9" xfId="0" applyNumberFormat="1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2963182</xdr:colOff>
      <xdr:row>0</xdr:row>
      <xdr:rowOff>162562</xdr:rowOff>
    </xdr:from>
    <xdr:to>
      <xdr:col>7</xdr:col>
      <xdr:colOff>30843</xdr:colOff>
      <xdr:row>4</xdr:row>
      <xdr:rowOff>162561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AFDFB58-D0B8-42CB-93B4-9A04CB16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7789" y="162562"/>
          <a:ext cx="3122840" cy="9797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979714</xdr:colOff>
      <xdr:row>54</xdr:row>
      <xdr:rowOff>108856</xdr:rowOff>
    </xdr:from>
    <xdr:to>
      <xdr:col>12</xdr:col>
      <xdr:colOff>488454</xdr:colOff>
      <xdr:row>64</xdr:row>
      <xdr:rowOff>73796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86C429-5C3E-486D-B95F-D4C7AA9CF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61428" y="10640785"/>
          <a:ext cx="2651990" cy="2414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981076</xdr:colOff>
      <xdr:row>0</xdr:row>
      <xdr:rowOff>196453</xdr:rowOff>
    </xdr:from>
    <xdr:to>
      <xdr:col>7</xdr:col>
      <xdr:colOff>968376</xdr:colOff>
      <xdr:row>3</xdr:row>
      <xdr:rowOff>210344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8532276-73F2-4BDC-AF5E-100F80A57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9951" y="196453"/>
          <a:ext cx="2654300" cy="7282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547687</xdr:colOff>
      <xdr:row>25</xdr:row>
      <xdr:rowOff>226220</xdr:rowOff>
    </xdr:from>
    <xdr:to>
      <xdr:col>12</xdr:col>
      <xdr:colOff>961302</xdr:colOff>
      <xdr:row>35</xdr:row>
      <xdr:rowOff>223476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31BB40F-842B-4ED9-A5AA-C5C2AEF04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99781" y="5036345"/>
          <a:ext cx="2651990" cy="2414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2"/>
  <sheetViews>
    <sheetView showGridLines="0" topLeftCell="A46" zoomScale="70" zoomScaleNormal="70" workbookViewId="0"/>
  </sheetViews>
  <sheetFormatPr baseColWidth="10" defaultColWidth="11.42578125" defaultRowHeight="18.75" x14ac:dyDescent="0.3"/>
  <cols>
    <col min="1" max="1" width="5.7109375" style="60" bestFit="1" customWidth="1"/>
    <col min="2" max="2" width="50.5703125" style="60" bestFit="1" customWidth="1"/>
    <col min="3" max="3" width="13.140625" style="119" bestFit="1" customWidth="1"/>
    <col min="4" max="4" width="50.85546875" style="60" bestFit="1" customWidth="1"/>
    <col min="5" max="5" width="55.42578125" style="60" bestFit="1" customWidth="1"/>
    <col min="6" max="6" width="16.5703125" style="60" bestFit="1" customWidth="1"/>
    <col min="7" max="7" width="18.7109375" style="60" bestFit="1" customWidth="1"/>
    <col min="8" max="8" width="16.5703125" style="60" customWidth="1"/>
    <col min="9" max="9" width="14.140625" style="60" customWidth="1"/>
    <col min="10" max="11" width="21.5703125" style="60" bestFit="1" customWidth="1"/>
    <col min="12" max="12" width="25.5703125" style="60" customWidth="1"/>
    <col min="13" max="13" width="23.42578125" style="60" customWidth="1"/>
    <col min="14" max="14" width="20.140625" style="60" customWidth="1"/>
    <col min="15" max="15" width="16.42578125" style="60" bestFit="1" customWidth="1"/>
    <col min="16" max="16" width="11.42578125" style="60"/>
    <col min="17" max="17" width="14.42578125" style="60" bestFit="1" customWidth="1"/>
    <col min="18" max="16384" width="11.42578125" style="60"/>
  </cols>
  <sheetData>
    <row r="1" spans="1:27" x14ac:dyDescent="0.3">
      <c r="J1" s="61"/>
      <c r="K1" s="61"/>
      <c r="L1" s="61"/>
      <c r="M1" s="61"/>
      <c r="N1" s="61"/>
    </row>
    <row r="2" spans="1:27" x14ac:dyDescent="0.3">
      <c r="A2" s="1"/>
      <c r="B2" s="1"/>
      <c r="C2" s="33"/>
      <c r="D2" s="1"/>
      <c r="E2" s="1"/>
      <c r="F2" s="1"/>
      <c r="G2" s="1"/>
      <c r="H2" s="1"/>
      <c r="I2" s="33"/>
      <c r="J2" s="1"/>
      <c r="K2" s="1"/>
      <c r="L2" s="1"/>
      <c r="M2" s="1"/>
      <c r="N2" s="1"/>
      <c r="O2" s="1"/>
      <c r="P2" s="1"/>
    </row>
    <row r="3" spans="1:27" x14ac:dyDescent="0.3">
      <c r="A3" s="1"/>
      <c r="B3" s="1"/>
      <c r="C3" s="33"/>
      <c r="D3" s="1"/>
      <c r="E3" s="1"/>
      <c r="F3" s="1"/>
      <c r="G3" s="1"/>
      <c r="H3" s="1"/>
      <c r="I3" s="33"/>
      <c r="J3" s="1"/>
      <c r="K3" s="62"/>
      <c r="L3" s="1"/>
      <c r="M3" s="1"/>
      <c r="N3" s="1"/>
      <c r="O3" s="1"/>
      <c r="P3" s="1"/>
    </row>
    <row r="4" spans="1:27" x14ac:dyDescent="0.3">
      <c r="A4" s="1"/>
      <c r="B4" s="1"/>
      <c r="C4" s="33"/>
      <c r="D4" s="1"/>
      <c r="F4" s="1"/>
      <c r="G4" s="1"/>
      <c r="H4" s="1"/>
      <c r="I4" s="33"/>
      <c r="J4" s="1"/>
      <c r="K4" s="1"/>
      <c r="L4" s="1"/>
      <c r="M4" s="1"/>
      <c r="N4" s="1"/>
      <c r="O4" s="1"/>
      <c r="P4" s="1"/>
    </row>
    <row r="5" spans="1:27" x14ac:dyDescent="0.3">
      <c r="A5" s="1"/>
      <c r="B5" s="1"/>
      <c r="C5" s="33"/>
      <c r="D5" s="1"/>
      <c r="E5" s="1"/>
      <c r="F5" s="1"/>
      <c r="G5" s="1"/>
      <c r="H5" s="1"/>
      <c r="I5" s="33"/>
      <c r="J5" s="1"/>
      <c r="K5" s="34"/>
      <c r="L5" s="1"/>
      <c r="M5" s="1"/>
      <c r="N5" s="1"/>
      <c r="O5" s="1"/>
      <c r="P5" s="1"/>
    </row>
    <row r="6" spans="1:27" x14ac:dyDescent="0.3">
      <c r="A6" s="127" t="s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27" x14ac:dyDescent="0.3">
      <c r="A7" s="128" t="s">
        <v>132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</row>
    <row r="8" spans="1:27" ht="19.5" thickBot="1" x14ac:dyDescent="0.35">
      <c r="A8" s="128" t="s">
        <v>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27" s="93" customFormat="1" ht="68.25" thickBot="1" x14ac:dyDescent="0.3">
      <c r="A9" s="87" t="s">
        <v>3</v>
      </c>
      <c r="B9" s="88" t="s">
        <v>98</v>
      </c>
      <c r="C9" s="89" t="s">
        <v>145</v>
      </c>
      <c r="D9" s="89" t="s">
        <v>80</v>
      </c>
      <c r="E9" s="90" t="s">
        <v>4</v>
      </c>
      <c r="F9" s="89" t="s">
        <v>5</v>
      </c>
      <c r="G9" s="90" t="s">
        <v>34</v>
      </c>
      <c r="H9" s="89" t="s">
        <v>6</v>
      </c>
      <c r="I9" s="89" t="s">
        <v>7</v>
      </c>
      <c r="J9" s="89" t="s">
        <v>8</v>
      </c>
      <c r="K9" s="89" t="s">
        <v>9</v>
      </c>
      <c r="L9" s="89" t="s">
        <v>10</v>
      </c>
      <c r="M9" s="89" t="s">
        <v>11</v>
      </c>
      <c r="N9" s="89" t="s">
        <v>12</v>
      </c>
      <c r="O9" s="91" t="s">
        <v>13</v>
      </c>
      <c r="P9" s="92"/>
    </row>
    <row r="10" spans="1:27" s="93" customFormat="1" ht="23.25" x14ac:dyDescent="0.25">
      <c r="A10" s="136" t="s">
        <v>85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/>
      <c r="P10" s="92"/>
    </row>
    <row r="11" spans="1:27" x14ac:dyDescent="0.3">
      <c r="A11" s="63">
        <v>1</v>
      </c>
      <c r="B11" s="14" t="s">
        <v>153</v>
      </c>
      <c r="C11" s="103" t="s">
        <v>146</v>
      </c>
      <c r="D11" s="14" t="s">
        <v>85</v>
      </c>
      <c r="E11" s="14" t="s">
        <v>19</v>
      </c>
      <c r="F11" s="64" t="s">
        <v>14</v>
      </c>
      <c r="G11" s="16">
        <v>245000</v>
      </c>
      <c r="H11" s="16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47050.43</v>
      </c>
      <c r="I11" s="16">
        <v>25</v>
      </c>
      <c r="J11" s="16">
        <f>ROUND(IF((G11)&gt;(13482*20),((13482*20)*0.0287),(G11)*0.0287),2)</f>
        <v>7031.5</v>
      </c>
      <c r="K11" s="16">
        <f>ROUND(IF((G11)&gt;(13482*10),((13482*10)*0.0304),(G11)*0.0304),2)</f>
        <v>4098.53</v>
      </c>
      <c r="L11" s="16">
        <f>ROUND(IF((G11)&gt;(13482*20),((13482*20)*0.071),(G11)*0.071),2)</f>
        <v>17395</v>
      </c>
      <c r="M11" s="16">
        <f>ROUND(IF((G11)&gt;(13482*10),((13482*10)*0.0709),(G11)*0.0709),2)</f>
        <v>9558.74</v>
      </c>
      <c r="N11" s="16">
        <f>+ROUND(IF(G11&gt;(13482*4),((13482*4)*0.0115),G11*0.0115),2)</f>
        <v>620.16999999999996</v>
      </c>
      <c r="O11" s="65">
        <f>+G11-I11-J126-K11-H11-J11</f>
        <v>186794.54</v>
      </c>
      <c r="P11" s="67"/>
    </row>
    <row r="12" spans="1:27" s="98" customFormat="1" x14ac:dyDescent="0.3">
      <c r="A12" s="63">
        <v>2</v>
      </c>
      <c r="B12" s="17" t="s">
        <v>134</v>
      </c>
      <c r="C12" s="113" t="s">
        <v>146</v>
      </c>
      <c r="D12" s="14" t="s">
        <v>85</v>
      </c>
      <c r="E12" s="17" t="s">
        <v>135</v>
      </c>
      <c r="F12" s="85" t="s">
        <v>14</v>
      </c>
      <c r="G12" s="21">
        <v>130000</v>
      </c>
      <c r="H12" s="16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16">
        <v>26</v>
      </c>
      <c r="J12" s="16">
        <f t="shared" ref="J12" si="0">ROUND(IF((G12)&gt;(13482*20),((13482*20)*0.0287),(G12)*0.0287),2)</f>
        <v>3731</v>
      </c>
      <c r="K12" s="16">
        <f t="shared" ref="K12" si="1">ROUND(IF((G12)&gt;(13482*10),((13482*10)*0.0304),(G12)*0.0304),2)</f>
        <v>3952</v>
      </c>
      <c r="L12" s="16">
        <f t="shared" ref="L12" si="2">ROUND(IF((G12)&gt;(13482*20),((13482*20)*0.071),(G12)*0.071),2)</f>
        <v>9230</v>
      </c>
      <c r="M12" s="16">
        <f t="shared" ref="M12" si="3">ROUND(IF((G12)&gt;(13482*10),((13482*10)*0.0709),(G12)*0.0709),2)</f>
        <v>9217</v>
      </c>
      <c r="N12" s="16">
        <f t="shared" ref="N12" si="4">+ROUND(IF(G12&gt;(13482*4),((13482*4)*0.0115),G12*0.0115),2)</f>
        <v>620.16999999999996</v>
      </c>
      <c r="O12" s="65">
        <f>+G12-I12-J147-K12-H12-J12</f>
        <v>103128.81</v>
      </c>
    </row>
    <row r="13" spans="1:27" s="96" customFormat="1" x14ac:dyDescent="0.3">
      <c r="A13" s="63">
        <v>3</v>
      </c>
      <c r="B13" s="97" t="s">
        <v>62</v>
      </c>
      <c r="C13" s="85" t="s">
        <v>146</v>
      </c>
      <c r="D13" s="14" t="s">
        <v>85</v>
      </c>
      <c r="E13" s="97" t="s">
        <v>131</v>
      </c>
      <c r="F13" s="64" t="s">
        <v>14</v>
      </c>
      <c r="G13" s="94">
        <v>85000</v>
      </c>
      <c r="H13" s="94">
        <v>8577.06</v>
      </c>
      <c r="I13" s="94">
        <v>25</v>
      </c>
      <c r="J13" s="94">
        <v>2439.5</v>
      </c>
      <c r="K13" s="94">
        <v>2584</v>
      </c>
      <c r="L13" s="94">
        <v>6035</v>
      </c>
      <c r="M13" s="94">
        <v>6026.5</v>
      </c>
      <c r="N13" s="95">
        <v>620.16999999999996</v>
      </c>
      <c r="O13" s="109">
        <v>71374.44</v>
      </c>
    </row>
    <row r="14" spans="1:27" x14ac:dyDescent="0.3">
      <c r="A14" s="63">
        <v>4</v>
      </c>
      <c r="B14" s="14" t="s">
        <v>24</v>
      </c>
      <c r="C14" s="103" t="s">
        <v>147</v>
      </c>
      <c r="D14" s="14" t="s">
        <v>85</v>
      </c>
      <c r="E14" s="14" t="s">
        <v>25</v>
      </c>
      <c r="F14" s="64" t="s">
        <v>14</v>
      </c>
      <c r="G14" s="16">
        <v>60000</v>
      </c>
      <c r="H14" s="16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3486.64</v>
      </c>
      <c r="I14" s="16">
        <v>25</v>
      </c>
      <c r="J14" s="16">
        <f>ROUND(IF((G14)&gt;(13482*20),((13482*20)*0.0287),(G14)*0.0287),2)</f>
        <v>1722</v>
      </c>
      <c r="K14" s="16">
        <f>ROUND(IF((G14)&gt;(13482*10),((13482*10)*0.0304),(G14)*0.0304),2)</f>
        <v>1824</v>
      </c>
      <c r="L14" s="16">
        <f>ROUND(IF((G14)&gt;(13482*20),((13482*20)*0.071),(G14)*0.071),2)</f>
        <v>4260</v>
      </c>
      <c r="M14" s="16">
        <f>ROUND(IF((G14)&gt;(13482*10),((13482*10)*0.0709),(G14)*0.0709),2)</f>
        <v>4254</v>
      </c>
      <c r="N14" s="16">
        <f>+ROUND(IF(G14&gt;(13482*4),((13482*4)*0.0115),G14*0.0115),2)</f>
        <v>620.16999999999996</v>
      </c>
      <c r="O14" s="65">
        <f>+G14-I14-J135-K14-H14-J14</f>
        <v>52942.36</v>
      </c>
    </row>
    <row r="15" spans="1:27" s="123" customFormat="1" ht="22.5" x14ac:dyDescent="0.3">
      <c r="A15" s="133" t="s">
        <v>154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5"/>
    </row>
    <row r="16" spans="1:27" s="99" customFormat="1" x14ac:dyDescent="0.3">
      <c r="A16" s="63">
        <v>5</v>
      </c>
      <c r="B16" s="14" t="s">
        <v>102</v>
      </c>
      <c r="C16" s="103" t="s">
        <v>147</v>
      </c>
      <c r="D16" s="14" t="s">
        <v>84</v>
      </c>
      <c r="E16" s="14" t="s">
        <v>103</v>
      </c>
      <c r="F16" s="64" t="s">
        <v>14</v>
      </c>
      <c r="G16" s="16">
        <v>50000</v>
      </c>
      <c r="H16" s="16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16">
        <v>25</v>
      </c>
      <c r="J16" s="16">
        <f>ROUND(IF((G16)&gt;(13482*20),((13482*20)*0.0287),(G16)*0.0287),2)</f>
        <v>1435</v>
      </c>
      <c r="K16" s="16">
        <f>ROUND(IF((G16)&gt;(13482*10),((13482*10)*0.0304),(G16)*0.0304),2)</f>
        <v>1520</v>
      </c>
      <c r="L16" s="16">
        <f>ROUND(IF((G16)&gt;(13482*20),((13482*20)*0.071),(G16)*0.071),2)</f>
        <v>3550</v>
      </c>
      <c r="M16" s="16">
        <f>ROUND(IF((G16)&gt;(13482*10),((13482*10)*0.0709),(G16)*0.0709),2)</f>
        <v>3545</v>
      </c>
      <c r="N16" s="16">
        <f>+ROUND(IF(G16&gt;(13482*4),((13482*4)*0.0115),G16*0.0115),2)</f>
        <v>575</v>
      </c>
      <c r="O16" s="65">
        <f>+G16-I16-J119-K16-H16-J16</f>
        <v>45166</v>
      </c>
      <c r="S16" s="60"/>
      <c r="T16" s="60"/>
      <c r="U16" s="60"/>
      <c r="V16" s="60"/>
      <c r="W16" s="60"/>
      <c r="X16" s="60"/>
      <c r="Y16" s="60"/>
      <c r="Z16" s="60"/>
      <c r="AA16" s="60"/>
    </row>
    <row r="17" spans="1:27" s="108" customFormat="1" ht="23.25" x14ac:dyDescent="0.3">
      <c r="A17" s="139" t="s">
        <v>148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  <c r="P17" s="107"/>
      <c r="Q17" s="107"/>
      <c r="R17" s="107"/>
      <c r="S17" s="60"/>
      <c r="T17" s="60"/>
      <c r="U17" s="60"/>
      <c r="V17" s="60"/>
      <c r="W17" s="60"/>
      <c r="X17" s="60"/>
      <c r="Y17" s="60"/>
      <c r="Z17" s="60"/>
      <c r="AA17" s="60"/>
    </row>
    <row r="18" spans="1:27" x14ac:dyDescent="0.3">
      <c r="A18" s="63">
        <v>6</v>
      </c>
      <c r="B18" s="14" t="s">
        <v>15</v>
      </c>
      <c r="C18" s="103" t="s">
        <v>146</v>
      </c>
      <c r="D18" s="14" t="s">
        <v>82</v>
      </c>
      <c r="E18" s="14" t="s">
        <v>16</v>
      </c>
      <c r="F18" s="64" t="s">
        <v>14</v>
      </c>
      <c r="G18" s="16">
        <v>25000</v>
      </c>
      <c r="H18" s="16">
        <f t="shared" ref="H18:H31" si="5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0</v>
      </c>
      <c r="I18" s="16">
        <v>25</v>
      </c>
      <c r="J18" s="16">
        <f t="shared" ref="J18:J48" si="6">ROUND(IF((G18)&gt;(13482*20),((13482*20)*0.0287),(G18)*0.0287),2)</f>
        <v>717.5</v>
      </c>
      <c r="K18" s="16">
        <f t="shared" ref="K18:K48" si="7">ROUND(IF((G18)&gt;(13482*10),((13482*10)*0.0304),(G18)*0.0304),2)</f>
        <v>760</v>
      </c>
      <c r="L18" s="16">
        <f t="shared" ref="L18:L48" si="8">ROUND(IF((G18)&gt;(13482*20),((13482*20)*0.071),(G18)*0.071),2)</f>
        <v>1775</v>
      </c>
      <c r="M18" s="16">
        <f t="shared" ref="M18:M48" si="9">ROUND(IF((G18)&gt;(13482*10),((13482*10)*0.0709),(G18)*0.0709),2)</f>
        <v>1772.5</v>
      </c>
      <c r="N18" s="16">
        <f t="shared" ref="N18:N48" si="10">+ROUND(IF(G18&gt;(13482*4),((13482*4)*0.0115),G18*0.0115),2)</f>
        <v>287.5</v>
      </c>
      <c r="O18" s="65">
        <f>+G18-I18-J124-K18-H18-J18</f>
        <v>23497.5</v>
      </c>
      <c r="P18" s="66"/>
      <c r="S18" s="99"/>
      <c r="T18" s="99"/>
      <c r="U18" s="99"/>
      <c r="V18" s="99"/>
      <c r="W18" s="99"/>
      <c r="X18" s="99"/>
      <c r="Y18" s="99"/>
      <c r="Z18" s="99"/>
      <c r="AA18" s="99"/>
    </row>
    <row r="19" spans="1:27" x14ac:dyDescent="0.3">
      <c r="A19" s="63">
        <v>7</v>
      </c>
      <c r="B19" s="14" t="s">
        <v>124</v>
      </c>
      <c r="C19" s="103" t="s">
        <v>146</v>
      </c>
      <c r="D19" s="14" t="s">
        <v>82</v>
      </c>
      <c r="E19" s="14" t="s">
        <v>16</v>
      </c>
      <c r="F19" s="64" t="s">
        <v>14</v>
      </c>
      <c r="G19" s="16">
        <v>25000</v>
      </c>
      <c r="H19" s="16">
        <f t="shared" ref="H19:H21" si="11"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0</v>
      </c>
      <c r="I19" s="16">
        <v>26</v>
      </c>
      <c r="J19" s="16">
        <f t="shared" ref="J19:J21" si="12">ROUND(IF((G19)&gt;(13482*20),((13482*20)*0.0287),(G19)*0.0287),2)</f>
        <v>717.5</v>
      </c>
      <c r="K19" s="16">
        <f t="shared" ref="K19:K21" si="13">ROUND(IF((G19)&gt;(13482*10),((13482*10)*0.0304),(G19)*0.0304),2)</f>
        <v>760</v>
      </c>
      <c r="L19" s="16">
        <f t="shared" ref="L19:L21" si="14">ROUND(IF((G19)&gt;(13482*20),((13482*20)*0.071),(G19)*0.071),2)</f>
        <v>1775</v>
      </c>
      <c r="M19" s="16">
        <f t="shared" ref="M19:M21" si="15">ROUND(IF((G19)&gt;(13482*10),((13482*10)*0.0709),(G19)*0.0709),2)</f>
        <v>1772.5</v>
      </c>
      <c r="N19" s="16">
        <f t="shared" ref="N19:N21" si="16">+ROUND(IF(G19&gt;(13482*4),((13482*4)*0.0115),G19*0.0115),2)</f>
        <v>287.5</v>
      </c>
      <c r="O19" s="65">
        <f>+G19-I19-J125-K19-H19-J19</f>
        <v>23496.5</v>
      </c>
      <c r="P19" s="66"/>
      <c r="S19" s="99"/>
      <c r="T19" s="99"/>
      <c r="U19" s="99"/>
      <c r="V19" s="99"/>
      <c r="W19" s="99"/>
      <c r="X19" s="99"/>
      <c r="Y19" s="99"/>
      <c r="Z19" s="99"/>
      <c r="AA19" s="99"/>
    </row>
    <row r="20" spans="1:27" s="99" customFormat="1" x14ac:dyDescent="0.3">
      <c r="A20" s="63">
        <v>8</v>
      </c>
      <c r="B20" s="14" t="s">
        <v>60</v>
      </c>
      <c r="C20" s="103" t="s">
        <v>146</v>
      </c>
      <c r="D20" s="14" t="s">
        <v>82</v>
      </c>
      <c r="E20" s="14" t="s">
        <v>61</v>
      </c>
      <c r="F20" s="64" t="s">
        <v>14</v>
      </c>
      <c r="G20" s="16">
        <v>40000</v>
      </c>
      <c r="H20" s="16">
        <f t="shared" si="11"/>
        <v>442.65</v>
      </c>
      <c r="I20" s="16">
        <v>25</v>
      </c>
      <c r="J20" s="10">
        <f t="shared" si="12"/>
        <v>1148</v>
      </c>
      <c r="K20" s="10">
        <f t="shared" si="13"/>
        <v>1216</v>
      </c>
      <c r="L20" s="10">
        <f t="shared" si="14"/>
        <v>2840</v>
      </c>
      <c r="M20" s="10">
        <f t="shared" si="15"/>
        <v>2836</v>
      </c>
      <c r="N20" s="10">
        <f t="shared" si="16"/>
        <v>460</v>
      </c>
      <c r="O20" s="70">
        <f t="shared" ref="O20:O21" si="17">+G20-H20-I20-J20-K20</f>
        <v>37168.35</v>
      </c>
      <c r="S20" s="60"/>
      <c r="T20" s="60"/>
      <c r="U20" s="60"/>
      <c r="V20" s="60"/>
      <c r="W20" s="60"/>
      <c r="X20" s="60"/>
      <c r="Y20" s="60"/>
      <c r="Z20" s="60"/>
      <c r="AA20" s="60"/>
    </row>
    <row r="21" spans="1:27" s="99" customFormat="1" ht="19.5" customHeight="1" x14ac:dyDescent="0.3">
      <c r="A21" s="63">
        <v>9</v>
      </c>
      <c r="B21" s="71" t="s">
        <v>63</v>
      </c>
      <c r="C21" s="120" t="s">
        <v>146</v>
      </c>
      <c r="D21" s="14" t="s">
        <v>82</v>
      </c>
      <c r="E21" s="71" t="s">
        <v>64</v>
      </c>
      <c r="F21" s="64" t="s">
        <v>14</v>
      </c>
      <c r="G21" s="16">
        <v>25000</v>
      </c>
      <c r="H21" s="16">
        <f t="shared" si="11"/>
        <v>0</v>
      </c>
      <c r="I21" s="16">
        <v>25</v>
      </c>
      <c r="J21" s="10">
        <f t="shared" si="12"/>
        <v>717.5</v>
      </c>
      <c r="K21" s="10">
        <f t="shared" si="13"/>
        <v>760</v>
      </c>
      <c r="L21" s="10">
        <f t="shared" si="14"/>
        <v>1775</v>
      </c>
      <c r="M21" s="10">
        <f t="shared" si="15"/>
        <v>1772.5</v>
      </c>
      <c r="N21" s="10">
        <f t="shared" si="16"/>
        <v>287.5</v>
      </c>
      <c r="O21" s="70">
        <f t="shared" si="17"/>
        <v>23497.5</v>
      </c>
      <c r="S21" s="60"/>
      <c r="T21" s="60"/>
      <c r="U21" s="60"/>
      <c r="V21" s="60"/>
      <c r="W21" s="60"/>
      <c r="X21" s="60"/>
      <c r="Y21" s="60"/>
      <c r="Z21" s="60"/>
      <c r="AA21" s="60"/>
    </row>
    <row r="22" spans="1:27" x14ac:dyDescent="0.3">
      <c r="A22" s="63">
        <v>10</v>
      </c>
      <c r="B22" s="14" t="s">
        <v>28</v>
      </c>
      <c r="C22" s="103" t="s">
        <v>147</v>
      </c>
      <c r="D22" s="14" t="s">
        <v>82</v>
      </c>
      <c r="E22" s="14" t="s">
        <v>21</v>
      </c>
      <c r="F22" s="64" t="s">
        <v>14</v>
      </c>
      <c r="G22" s="16">
        <v>20000</v>
      </c>
      <c r="H22" s="16">
        <f>ROUND(IF(((G22-J22-K22)&gt;34685.01)*((G22-J22-K22)&lt;52027.43),(((G22-J22-K22)-34685.01)*0.15),+IF(((G22-J22-K22)&gt;52027.43)*((G22-J22-K22)&lt;72260.26),((((G22-J22-K22)-52027.43)*0.2)+2601.33),+IF((G22-J22-K22)&gt;72260.26,(((G22-J22-K22)-72260.26)*25%)+6648,0))),2)</f>
        <v>0</v>
      </c>
      <c r="I22" s="16">
        <v>25</v>
      </c>
      <c r="J22" s="16">
        <f>ROUND(IF((G22)&gt;(13482*20),((13482*20)*0.0287),(G22)*0.0287),2)</f>
        <v>574</v>
      </c>
      <c r="K22" s="16">
        <f>ROUND(IF((G22)&gt;(13482*10),((13482*10)*0.0304),(G22)*0.0304),2)</f>
        <v>608</v>
      </c>
      <c r="L22" s="16">
        <f>ROUND(IF((G22)&gt;(13482*20),((13482*20)*0.071),(G22)*0.071),2)</f>
        <v>1420</v>
      </c>
      <c r="M22" s="16">
        <f>ROUND(IF((G22)&gt;(13482*10),((13482*10)*0.0709),(G22)*0.0709),2)</f>
        <v>1418</v>
      </c>
      <c r="N22" s="16">
        <f>+ROUND(IF(G22&gt;(13482*4),((13482*4)*0.0115),G22*0.0115),2)</f>
        <v>230</v>
      </c>
      <c r="O22" s="65">
        <f>+G22-I22-J137-K22-H22-J22</f>
        <v>18793</v>
      </c>
    </row>
    <row r="23" spans="1:27" x14ac:dyDescent="0.3">
      <c r="A23" s="63">
        <v>13</v>
      </c>
      <c r="B23" s="14" t="s">
        <v>26</v>
      </c>
      <c r="C23" s="103" t="s">
        <v>147</v>
      </c>
      <c r="D23" s="14" t="s">
        <v>82</v>
      </c>
      <c r="E23" s="14" t="s">
        <v>27</v>
      </c>
      <c r="F23" s="64" t="s">
        <v>14</v>
      </c>
      <c r="G23" s="16">
        <v>20000</v>
      </c>
      <c r="H23" s="16">
        <f>ROUND(IF(((G23-J23-K23)&gt;34685.01)*((G23-J23-K23)&lt;52027.43),(((G23-J23-K23)-34685.01)*0.15),+IF(((G23-J23-K23)&gt;52027.43)*((G23-J23-K23)&lt;72260.26),((((G23-J23-K23)-52027.43)*0.2)+2601.33),+IF((G23-J23-K23)&gt;72260.26,(((G23-J23-K23)-72260.26)*25%)+6648,0))),2)</f>
        <v>0</v>
      </c>
      <c r="I23" s="16">
        <v>25</v>
      </c>
      <c r="J23" s="16">
        <f>ROUND(IF((G23)&gt;(13482*20),((13482*20)*0.0287),(G23)*0.0287),2)</f>
        <v>574</v>
      </c>
      <c r="K23" s="16">
        <f>ROUND(IF((G23)&gt;(13482*10),((13482*10)*0.0304),(G23)*0.0304),2)</f>
        <v>608</v>
      </c>
      <c r="L23" s="16">
        <f>ROUND(IF((G23)&gt;(13482*20),((13482*20)*0.071),(G23)*0.071),2)</f>
        <v>1420</v>
      </c>
      <c r="M23" s="16">
        <f>ROUND(IF((G23)&gt;(13482*10),((13482*10)*0.0709),(G23)*0.0709),2)</f>
        <v>1418</v>
      </c>
      <c r="N23" s="16">
        <f>+ROUND(IF(G23&gt;(13482*4),((13482*4)*0.0115),G23*0.0115),2)</f>
        <v>230</v>
      </c>
      <c r="O23" s="65">
        <f>+G23-I23-J136-K23-H23-J23</f>
        <v>18793</v>
      </c>
    </row>
    <row r="24" spans="1:27" s="99" customFormat="1" ht="22.5" x14ac:dyDescent="0.3">
      <c r="A24" s="133" t="s">
        <v>151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5"/>
      <c r="S24" s="60"/>
      <c r="T24" s="60"/>
      <c r="U24" s="60"/>
      <c r="V24" s="60"/>
      <c r="W24" s="60"/>
      <c r="X24" s="60"/>
      <c r="Y24" s="60"/>
      <c r="Z24" s="60"/>
      <c r="AA24" s="60"/>
    </row>
    <row r="25" spans="1:27" x14ac:dyDescent="0.3">
      <c r="A25" s="6">
        <v>14</v>
      </c>
      <c r="B25" s="14" t="s">
        <v>110</v>
      </c>
      <c r="C25" s="103" t="s">
        <v>147</v>
      </c>
      <c r="D25" s="14" t="s">
        <v>125</v>
      </c>
      <c r="E25" s="14" t="s">
        <v>96</v>
      </c>
      <c r="F25" s="64" t="s">
        <v>14</v>
      </c>
      <c r="G25" s="16">
        <v>155000</v>
      </c>
      <c r="H25" s="101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25196.18</v>
      </c>
      <c r="I25" s="21">
        <v>25</v>
      </c>
      <c r="J25" s="21">
        <f t="shared" ref="J25" si="18">ROUND(IF((G25)&gt;(13482*20),((13482*20)*0.0287),(G25)*0.0287),2)</f>
        <v>4448.5</v>
      </c>
      <c r="K25" s="21">
        <f t="shared" ref="K25" si="19">ROUND(IF((G25)&gt;(13482*10),((13482*10)*0.0304),(G25)*0.0304),2)</f>
        <v>4098.53</v>
      </c>
      <c r="L25" s="21">
        <f t="shared" ref="L25" si="20">ROUND(IF((G25)&gt;(13482*20),((13482*20)*0.071),(G25)*0.071),2)</f>
        <v>11005</v>
      </c>
      <c r="M25" s="21">
        <f t="shared" ref="M25" si="21">ROUND(IF((G25)&gt;(13482*10),((13482*10)*0.0709),(G25)*0.0709),2)</f>
        <v>9558.74</v>
      </c>
      <c r="N25" s="21">
        <f t="shared" ref="N25" si="22">+ROUND(IF(G25&gt;(13482*4),((13482*4)*0.0115),G25*0.0115),2)</f>
        <v>620.16999999999996</v>
      </c>
      <c r="O25" s="86">
        <f>+G25-I25-J147-K25-H25-J25</f>
        <v>121231.79000000001</v>
      </c>
    </row>
    <row r="26" spans="1:27" x14ac:dyDescent="0.3">
      <c r="A26" s="6">
        <v>15</v>
      </c>
      <c r="B26" s="14" t="s">
        <v>17</v>
      </c>
      <c r="C26" s="103" t="s">
        <v>146</v>
      </c>
      <c r="D26" s="14" t="s">
        <v>89</v>
      </c>
      <c r="E26" s="14" t="s">
        <v>18</v>
      </c>
      <c r="F26" s="64" t="s">
        <v>14</v>
      </c>
      <c r="G26" s="16">
        <v>45000</v>
      </c>
      <c r="H26" s="16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1148.32</v>
      </c>
      <c r="I26" s="16">
        <v>25</v>
      </c>
      <c r="J26" s="16">
        <f t="shared" si="6"/>
        <v>1291.5</v>
      </c>
      <c r="K26" s="16">
        <f t="shared" si="7"/>
        <v>1368</v>
      </c>
      <c r="L26" s="16">
        <f t="shared" si="8"/>
        <v>3195</v>
      </c>
      <c r="M26" s="16">
        <f t="shared" si="9"/>
        <v>3190.5</v>
      </c>
      <c r="N26" s="16">
        <f t="shared" si="10"/>
        <v>517.5</v>
      </c>
      <c r="O26" s="65">
        <f>+G26-I26-J125-K26-H26-J26</f>
        <v>41167.18</v>
      </c>
      <c r="P26" s="66"/>
      <c r="S26" s="99"/>
      <c r="T26" s="99"/>
      <c r="U26" s="99"/>
      <c r="V26" s="99"/>
      <c r="W26" s="99"/>
      <c r="X26" s="99"/>
      <c r="Y26" s="99"/>
      <c r="Z26" s="99"/>
      <c r="AA26" s="99"/>
    </row>
    <row r="27" spans="1:27" x14ac:dyDescent="0.3">
      <c r="A27" s="6">
        <v>16</v>
      </c>
      <c r="B27" s="14" t="s">
        <v>22</v>
      </c>
      <c r="C27" s="103" t="s">
        <v>147</v>
      </c>
      <c r="D27" s="14" t="s">
        <v>23</v>
      </c>
      <c r="E27" s="14" t="s">
        <v>23</v>
      </c>
      <c r="F27" s="64" t="s">
        <v>14</v>
      </c>
      <c r="G27" s="16">
        <v>60000</v>
      </c>
      <c r="H27" s="16">
        <f t="shared" si="5"/>
        <v>3486.64</v>
      </c>
      <c r="I27" s="16">
        <v>25</v>
      </c>
      <c r="J27" s="16">
        <f t="shared" si="6"/>
        <v>1722</v>
      </c>
      <c r="K27" s="16">
        <f t="shared" si="7"/>
        <v>1824</v>
      </c>
      <c r="L27" s="16">
        <f t="shared" si="8"/>
        <v>4260</v>
      </c>
      <c r="M27" s="16">
        <f t="shared" si="9"/>
        <v>4254</v>
      </c>
      <c r="N27" s="16">
        <f t="shared" si="10"/>
        <v>620.16999999999996</v>
      </c>
      <c r="O27" s="65">
        <f>+G27-I27-J133-K27-H27-J27</f>
        <v>52942.36</v>
      </c>
    </row>
    <row r="28" spans="1:27" s="99" customFormat="1" ht="22.5" x14ac:dyDescent="0.3">
      <c r="A28" s="133" t="s">
        <v>144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5"/>
      <c r="S28" s="60"/>
      <c r="T28" s="60"/>
      <c r="U28" s="60"/>
      <c r="V28" s="60"/>
      <c r="W28" s="60"/>
      <c r="X28" s="60"/>
      <c r="Y28" s="60"/>
      <c r="Z28" s="60"/>
      <c r="AA28" s="60"/>
    </row>
    <row r="29" spans="1:27" x14ac:dyDescent="0.3">
      <c r="A29" s="63">
        <v>17</v>
      </c>
      <c r="B29" s="14" t="s">
        <v>20</v>
      </c>
      <c r="C29" s="103" t="s">
        <v>147</v>
      </c>
      <c r="D29" s="14" t="s">
        <v>92</v>
      </c>
      <c r="E29" s="14" t="s">
        <v>159</v>
      </c>
      <c r="F29" s="64" t="s">
        <v>14</v>
      </c>
      <c r="G29" s="16">
        <v>85000</v>
      </c>
      <c r="H29" s="16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8577.06</v>
      </c>
      <c r="I29" s="16">
        <v>25</v>
      </c>
      <c r="J29" s="16">
        <f>ROUND(IF((G29)&gt;(13482*20),((13482*20)*0.0287),(G29)*0.0287),2)</f>
        <v>2439.5</v>
      </c>
      <c r="K29" s="16">
        <f>ROUND(IF((G29)&gt;(13482*10),((13482*10)*0.0304),(G29)*0.0304),2)</f>
        <v>2584</v>
      </c>
      <c r="L29" s="16">
        <f>ROUND(IF((G29)&gt;(13482*20),((13482*20)*0.071),(G29)*0.071),2)</f>
        <v>6035</v>
      </c>
      <c r="M29" s="16">
        <f>ROUND(IF((G29)&gt;(13482*10),((13482*10)*0.0709),(G29)*0.0709),2)</f>
        <v>6026.5</v>
      </c>
      <c r="N29" s="16">
        <f>+ROUND(IF(G29&gt;(13482*4),((13482*4)*0.0115),G29*0.0115),2)</f>
        <v>620.16999999999996</v>
      </c>
      <c r="O29" s="65">
        <f>+G29-I29-J129-K29-H29-J29</f>
        <v>71374.44</v>
      </c>
    </row>
    <row r="30" spans="1:27" x14ac:dyDescent="0.3">
      <c r="A30" s="63">
        <v>18</v>
      </c>
      <c r="B30" s="14" t="s">
        <v>58</v>
      </c>
      <c r="C30" s="103" t="s">
        <v>146</v>
      </c>
      <c r="D30" s="14" t="s">
        <v>94</v>
      </c>
      <c r="E30" s="14" t="s">
        <v>59</v>
      </c>
      <c r="F30" s="64" t="s">
        <v>14</v>
      </c>
      <c r="G30" s="16">
        <v>50000</v>
      </c>
      <c r="H30" s="16">
        <f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1854</v>
      </c>
      <c r="I30" s="16">
        <v>25</v>
      </c>
      <c r="J30" s="10">
        <f>ROUND(IF((G30)&gt;(13482*20),((13482*20)*0.0287),(G30)*0.0287),2)</f>
        <v>1435</v>
      </c>
      <c r="K30" s="10">
        <f>ROUND(IF((G30)&gt;(13482*10),((13482*10)*0.0304),(G30)*0.0304),2)</f>
        <v>1520</v>
      </c>
      <c r="L30" s="10">
        <f>ROUND(IF((G30)&gt;(13482*20),((13482*20)*0.071),(G30)*0.071),2)</f>
        <v>3550</v>
      </c>
      <c r="M30" s="10">
        <f>ROUND(IF((G30)&gt;(13482*10),((13482*10)*0.0709),(G30)*0.0709),2)</f>
        <v>3545</v>
      </c>
      <c r="N30" s="10">
        <f>+ROUND(IF(G30&gt;(13482*4),((13482*4)*0.0115),G30*0.0115),2)</f>
        <v>575</v>
      </c>
      <c r="O30" s="70">
        <f>+G30-H30-I30-J30-K30</f>
        <v>45166</v>
      </c>
      <c r="S30" s="99"/>
      <c r="T30" s="99"/>
      <c r="U30" s="99"/>
      <c r="V30" s="99"/>
      <c r="W30" s="99"/>
      <c r="X30" s="99"/>
      <c r="Y30" s="99"/>
      <c r="Z30" s="99"/>
      <c r="AA30" s="99"/>
    </row>
    <row r="31" spans="1:27" x14ac:dyDescent="0.3">
      <c r="A31" s="63">
        <v>19</v>
      </c>
      <c r="B31" s="14" t="s">
        <v>29</v>
      </c>
      <c r="C31" s="103" t="s">
        <v>147</v>
      </c>
      <c r="D31" s="14" t="s">
        <v>83</v>
      </c>
      <c r="E31" s="14" t="s">
        <v>30</v>
      </c>
      <c r="F31" s="64" t="s">
        <v>14</v>
      </c>
      <c r="G31" s="16">
        <v>55000</v>
      </c>
      <c r="H31" s="16">
        <f t="shared" si="5"/>
        <v>2559.67</v>
      </c>
      <c r="I31" s="16">
        <v>25</v>
      </c>
      <c r="J31" s="16">
        <f t="shared" si="6"/>
        <v>1578.5</v>
      </c>
      <c r="K31" s="16">
        <f t="shared" si="7"/>
        <v>1672</v>
      </c>
      <c r="L31" s="16">
        <f t="shared" si="8"/>
        <v>3905</v>
      </c>
      <c r="M31" s="16">
        <f t="shared" si="9"/>
        <v>3899.5</v>
      </c>
      <c r="N31" s="16">
        <f t="shared" si="10"/>
        <v>620.16999999999996</v>
      </c>
      <c r="O31" s="65">
        <f>+G31-I31-J138-K31-H31-J31</f>
        <v>49164.83</v>
      </c>
    </row>
    <row r="32" spans="1:27" s="99" customFormat="1" ht="22.5" x14ac:dyDescent="0.3">
      <c r="A32" s="133" t="s">
        <v>128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5"/>
      <c r="S32" s="60"/>
      <c r="T32" s="60"/>
      <c r="U32" s="60"/>
      <c r="V32" s="60"/>
      <c r="W32" s="60"/>
      <c r="X32" s="60"/>
      <c r="Y32" s="60"/>
      <c r="Z32" s="60"/>
      <c r="AA32" s="60"/>
    </row>
    <row r="33" spans="1:27" x14ac:dyDescent="0.3">
      <c r="A33" s="63">
        <v>20</v>
      </c>
      <c r="B33" s="14" t="s">
        <v>37</v>
      </c>
      <c r="C33" s="103" t="s">
        <v>147</v>
      </c>
      <c r="D33" s="14" t="s">
        <v>137</v>
      </c>
      <c r="E33" s="14" t="s">
        <v>38</v>
      </c>
      <c r="F33" s="64" t="s">
        <v>14</v>
      </c>
      <c r="G33" s="16">
        <v>150000</v>
      </c>
      <c r="H33" s="16">
        <f t="shared" ref="H33:H46" si="23"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23982.05</v>
      </c>
      <c r="I33" s="16">
        <v>25</v>
      </c>
      <c r="J33" s="16">
        <f t="shared" si="6"/>
        <v>4305</v>
      </c>
      <c r="K33" s="16">
        <f t="shared" si="7"/>
        <v>4098.53</v>
      </c>
      <c r="L33" s="16">
        <f t="shared" si="8"/>
        <v>10650</v>
      </c>
      <c r="M33" s="16">
        <f t="shared" si="9"/>
        <v>9558.74</v>
      </c>
      <c r="N33" s="16">
        <f t="shared" si="10"/>
        <v>620.16999999999996</v>
      </c>
      <c r="O33" s="65">
        <f>+G33-I33-J140-K33-H33-J33</f>
        <v>117589.42</v>
      </c>
    </row>
    <row r="34" spans="1:27" x14ac:dyDescent="0.3">
      <c r="A34" s="63">
        <v>21</v>
      </c>
      <c r="B34" s="14" t="s">
        <v>35</v>
      </c>
      <c r="C34" s="103" t="s">
        <v>147</v>
      </c>
      <c r="D34" s="14" t="s">
        <v>87</v>
      </c>
      <c r="E34" s="14" t="s">
        <v>36</v>
      </c>
      <c r="F34" s="64" t="s">
        <v>14</v>
      </c>
      <c r="G34" s="16">
        <v>56000</v>
      </c>
      <c r="H34" s="16">
        <v>0</v>
      </c>
      <c r="I34" s="16">
        <v>25</v>
      </c>
      <c r="J34" s="16">
        <f t="shared" ref="J34:J40" si="24">ROUND(IF((G34)&gt;(13482*20),((13482*20)*0.0287),(G34)*0.0287),2)</f>
        <v>1607.2</v>
      </c>
      <c r="K34" s="16">
        <f t="shared" ref="K34:K40" si="25">ROUND(IF((G34)&gt;(13482*10),((13482*10)*0.0304),(G34)*0.0304),2)</f>
        <v>1702.4</v>
      </c>
      <c r="L34" s="16">
        <f t="shared" ref="L34:L40" si="26">ROUND(IF((G34)&gt;(13482*20),((13482*20)*0.071),(G34)*0.071),2)</f>
        <v>3976</v>
      </c>
      <c r="M34" s="16">
        <f t="shared" ref="M34:M40" si="27">ROUND(IF((G34)&gt;(13482*10),((13482*10)*0.0709),(G34)*0.0709),2)</f>
        <v>3970.4</v>
      </c>
      <c r="N34" s="16">
        <f t="shared" ref="N34:N40" si="28">+ROUND(IF(G34&gt;(13482*4),((13482*4)*0.0115),G34*0.0115),2)</f>
        <v>620.16999999999996</v>
      </c>
      <c r="O34" s="65">
        <f>+G34-I34-J139-K34-H34-J34</f>
        <v>52665.4</v>
      </c>
    </row>
    <row r="35" spans="1:27" x14ac:dyDescent="0.3">
      <c r="A35" s="63">
        <v>22</v>
      </c>
      <c r="B35" s="14" t="s">
        <v>41</v>
      </c>
      <c r="C35" s="103" t="s">
        <v>147</v>
      </c>
      <c r="D35" s="14" t="s">
        <v>87</v>
      </c>
      <c r="E35" s="14" t="s">
        <v>42</v>
      </c>
      <c r="F35" s="64" t="s">
        <v>14</v>
      </c>
      <c r="G35" s="16">
        <v>110000</v>
      </c>
      <c r="H35" s="16">
        <f t="shared" ref="H35:H40" si="29">ROUND(IF(((G35-J35-K35)&gt;34685.01)*((G35-J35-K35)&lt;52027.43),(((G35-J35-K35)-34685.01)*0.15),+IF(((G35-J35-K35)&gt;52027.43)*((G35-J35-K35)&lt;72260.26),((((G35-J35-K35)-52027.43)*0.2)+2601.33),+IF((G35-J35-K35)&gt;72260.26,(((G35-J35-K35)-72260.26)*25%)+6648,0))),2)</f>
        <v>14457.69</v>
      </c>
      <c r="I35" s="16">
        <v>25</v>
      </c>
      <c r="J35" s="16">
        <f t="shared" si="24"/>
        <v>3157</v>
      </c>
      <c r="K35" s="16">
        <f t="shared" si="25"/>
        <v>3344</v>
      </c>
      <c r="L35" s="16">
        <f t="shared" si="26"/>
        <v>7810</v>
      </c>
      <c r="M35" s="16">
        <f t="shared" si="27"/>
        <v>7799</v>
      </c>
      <c r="N35" s="16">
        <f t="shared" si="28"/>
        <v>620.16999999999996</v>
      </c>
      <c r="O35" s="65">
        <f>+G35-I35-J142-K35-H35-J35</f>
        <v>89016.31</v>
      </c>
    </row>
    <row r="36" spans="1:27" x14ac:dyDescent="0.3">
      <c r="A36" s="63">
        <v>23</v>
      </c>
      <c r="B36" s="14" t="s">
        <v>70</v>
      </c>
      <c r="C36" s="103" t="s">
        <v>147</v>
      </c>
      <c r="D36" s="14" t="s">
        <v>87</v>
      </c>
      <c r="E36" s="71" t="s">
        <v>71</v>
      </c>
      <c r="F36" s="64" t="s">
        <v>14</v>
      </c>
      <c r="G36" s="16">
        <v>50000</v>
      </c>
      <c r="H36" s="16">
        <f t="shared" si="29"/>
        <v>1854</v>
      </c>
      <c r="I36" s="16">
        <v>25</v>
      </c>
      <c r="J36" s="10">
        <f t="shared" si="24"/>
        <v>1435</v>
      </c>
      <c r="K36" s="10">
        <f t="shared" si="25"/>
        <v>1520</v>
      </c>
      <c r="L36" s="10">
        <f t="shared" si="26"/>
        <v>3550</v>
      </c>
      <c r="M36" s="10">
        <f t="shared" si="27"/>
        <v>3545</v>
      </c>
      <c r="N36" s="10">
        <f t="shared" si="28"/>
        <v>575</v>
      </c>
      <c r="O36" s="70">
        <f>+G36-H36-I36-J36-K36</f>
        <v>45166</v>
      </c>
    </row>
    <row r="37" spans="1:27" x14ac:dyDescent="0.3">
      <c r="A37" s="63">
        <v>24</v>
      </c>
      <c r="B37" s="14" t="s">
        <v>72</v>
      </c>
      <c r="C37" s="103" t="s">
        <v>147</v>
      </c>
      <c r="D37" s="14" t="s">
        <v>87</v>
      </c>
      <c r="E37" s="71" t="s">
        <v>71</v>
      </c>
      <c r="F37" s="64" t="s">
        <v>14</v>
      </c>
      <c r="G37" s="16">
        <v>60000</v>
      </c>
      <c r="H37" s="16">
        <f t="shared" si="29"/>
        <v>3486.64</v>
      </c>
      <c r="I37" s="16">
        <v>25</v>
      </c>
      <c r="J37" s="10">
        <f t="shared" si="24"/>
        <v>1722</v>
      </c>
      <c r="K37" s="10">
        <f t="shared" si="25"/>
        <v>1824</v>
      </c>
      <c r="L37" s="10">
        <f t="shared" si="26"/>
        <v>4260</v>
      </c>
      <c r="M37" s="10">
        <f t="shared" si="27"/>
        <v>4254</v>
      </c>
      <c r="N37" s="10">
        <f t="shared" si="28"/>
        <v>620.16999999999996</v>
      </c>
      <c r="O37" s="70">
        <f>+G37-H37-I37-J37-K37</f>
        <v>52942.36</v>
      </c>
    </row>
    <row r="38" spans="1:27" x14ac:dyDescent="0.3">
      <c r="A38" s="63">
        <v>25</v>
      </c>
      <c r="B38" s="14" t="s">
        <v>68</v>
      </c>
      <c r="C38" s="103" t="s">
        <v>146</v>
      </c>
      <c r="D38" s="14" t="s">
        <v>86</v>
      </c>
      <c r="E38" s="14" t="s">
        <v>69</v>
      </c>
      <c r="F38" s="64" t="s">
        <v>14</v>
      </c>
      <c r="G38" s="16">
        <v>70000</v>
      </c>
      <c r="H38" s="16">
        <f t="shared" si="29"/>
        <v>5368.44</v>
      </c>
      <c r="I38" s="16">
        <v>25</v>
      </c>
      <c r="J38" s="10">
        <f t="shared" si="24"/>
        <v>2009</v>
      </c>
      <c r="K38" s="10">
        <f t="shared" si="25"/>
        <v>2128</v>
      </c>
      <c r="L38" s="10">
        <f t="shared" si="26"/>
        <v>4970</v>
      </c>
      <c r="M38" s="10">
        <f t="shared" si="27"/>
        <v>4963</v>
      </c>
      <c r="N38" s="10">
        <f t="shared" si="28"/>
        <v>620.16999999999996</v>
      </c>
      <c r="O38" s="70">
        <f>+G38-H38-I38-J38-K38</f>
        <v>60469.56</v>
      </c>
    </row>
    <row r="39" spans="1:27" x14ac:dyDescent="0.3">
      <c r="A39" s="63">
        <v>26</v>
      </c>
      <c r="B39" s="14" t="s">
        <v>75</v>
      </c>
      <c r="C39" s="103" t="s">
        <v>147</v>
      </c>
      <c r="D39" s="14" t="s">
        <v>87</v>
      </c>
      <c r="E39" s="71" t="s">
        <v>76</v>
      </c>
      <c r="F39" s="64" t="s">
        <v>14</v>
      </c>
      <c r="G39" s="16">
        <v>60000</v>
      </c>
      <c r="H39" s="16">
        <f t="shared" si="29"/>
        <v>3486.64</v>
      </c>
      <c r="I39" s="16">
        <v>25</v>
      </c>
      <c r="J39" s="10">
        <f t="shared" si="24"/>
        <v>1722</v>
      </c>
      <c r="K39" s="10">
        <f t="shared" si="25"/>
        <v>1824</v>
      </c>
      <c r="L39" s="10">
        <f t="shared" si="26"/>
        <v>4260</v>
      </c>
      <c r="M39" s="10">
        <f t="shared" si="27"/>
        <v>4254</v>
      </c>
      <c r="N39" s="10">
        <f t="shared" si="28"/>
        <v>620.16999999999996</v>
      </c>
      <c r="O39" s="70">
        <f>+G39-H39-I39-J39-K39</f>
        <v>52942.36</v>
      </c>
      <c r="S39" s="99"/>
      <c r="T39" s="99"/>
      <c r="U39" s="99"/>
      <c r="V39" s="99"/>
      <c r="W39" s="99"/>
      <c r="X39" s="99"/>
      <c r="Y39" s="99"/>
      <c r="Z39" s="99"/>
      <c r="AA39" s="99"/>
    </row>
    <row r="40" spans="1:27" x14ac:dyDescent="0.3">
      <c r="A40" s="63">
        <v>27</v>
      </c>
      <c r="B40" s="68" t="s">
        <v>55</v>
      </c>
      <c r="C40" s="104" t="s">
        <v>147</v>
      </c>
      <c r="D40" s="68" t="s">
        <v>81</v>
      </c>
      <c r="E40" s="68" t="s">
        <v>56</v>
      </c>
      <c r="F40" s="64" t="s">
        <v>14</v>
      </c>
      <c r="G40" s="10">
        <v>40000</v>
      </c>
      <c r="H40" s="16">
        <f t="shared" si="29"/>
        <v>442.65</v>
      </c>
      <c r="I40" s="10">
        <v>25</v>
      </c>
      <c r="J40" s="10">
        <f t="shared" si="24"/>
        <v>1148</v>
      </c>
      <c r="K40" s="10">
        <f t="shared" si="25"/>
        <v>1216</v>
      </c>
      <c r="L40" s="10">
        <f t="shared" si="26"/>
        <v>2840</v>
      </c>
      <c r="M40" s="10">
        <f t="shared" si="27"/>
        <v>2836</v>
      </c>
      <c r="N40" s="10">
        <f t="shared" si="28"/>
        <v>460</v>
      </c>
      <c r="O40" s="69">
        <f>+G40-H40-I40-J40-K40</f>
        <v>37168.35</v>
      </c>
    </row>
    <row r="41" spans="1:27" s="99" customFormat="1" ht="22.5" x14ac:dyDescent="0.3">
      <c r="A41" s="133" t="s">
        <v>143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5"/>
      <c r="S41" s="60"/>
      <c r="T41" s="60"/>
      <c r="U41" s="60"/>
      <c r="V41" s="60"/>
      <c r="W41" s="60"/>
      <c r="X41" s="60"/>
      <c r="Y41" s="60"/>
      <c r="Z41" s="60"/>
      <c r="AA41" s="60"/>
    </row>
    <row r="42" spans="1:27" x14ac:dyDescent="0.3">
      <c r="A42" s="63">
        <v>28</v>
      </c>
      <c r="B42" s="14" t="s">
        <v>39</v>
      </c>
      <c r="C42" s="103" t="s">
        <v>147</v>
      </c>
      <c r="D42" s="14" t="s">
        <v>40</v>
      </c>
      <c r="E42" s="14" t="s">
        <v>40</v>
      </c>
      <c r="F42" s="64" t="s">
        <v>14</v>
      </c>
      <c r="G42" s="16">
        <v>150000</v>
      </c>
      <c r="H42" s="16">
        <f t="shared" si="23"/>
        <v>23982.05</v>
      </c>
      <c r="I42" s="16">
        <v>25</v>
      </c>
      <c r="J42" s="16">
        <f t="shared" si="6"/>
        <v>4305</v>
      </c>
      <c r="K42" s="16">
        <f t="shared" si="7"/>
        <v>4098.53</v>
      </c>
      <c r="L42" s="16">
        <f t="shared" si="8"/>
        <v>10650</v>
      </c>
      <c r="M42" s="16">
        <f t="shared" si="9"/>
        <v>9558.74</v>
      </c>
      <c r="N42" s="16">
        <f t="shared" si="10"/>
        <v>620.16999999999996</v>
      </c>
      <c r="O42" s="65">
        <f>+G42-I42-J141-K42-H42-J42</f>
        <v>117589.42</v>
      </c>
    </row>
    <row r="43" spans="1:27" x14ac:dyDescent="0.3">
      <c r="A43" s="63">
        <v>29</v>
      </c>
      <c r="B43" s="14" t="s">
        <v>73</v>
      </c>
      <c r="C43" s="103" t="s">
        <v>146</v>
      </c>
      <c r="D43" s="14" t="s">
        <v>88</v>
      </c>
      <c r="E43" s="71" t="s">
        <v>74</v>
      </c>
      <c r="F43" s="64" t="s">
        <v>14</v>
      </c>
      <c r="G43" s="16">
        <v>140000</v>
      </c>
      <c r="H43" s="16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21553.8</v>
      </c>
      <c r="I43" s="16">
        <v>25</v>
      </c>
      <c r="J43" s="10">
        <f>ROUND(IF((G43)&gt;(13482*20),((13482*20)*0.0287),(G43)*0.0287),2)</f>
        <v>4018</v>
      </c>
      <c r="K43" s="10">
        <f>ROUND(IF((G43)&gt;(13482*10),((13482*10)*0.0304),(G43)*0.0304),2)</f>
        <v>4098.53</v>
      </c>
      <c r="L43" s="10">
        <f>ROUND(IF((G43)&gt;(13482*20),((13482*20)*0.071),(G43)*0.071),2)</f>
        <v>9940</v>
      </c>
      <c r="M43" s="10">
        <f>ROUND(IF((G43)&gt;(13482*10),((13482*10)*0.0709),(G43)*0.0709),2)</f>
        <v>9558.74</v>
      </c>
      <c r="N43" s="10">
        <f>+ROUND(IF(G43&gt;(13482*4),((13482*4)*0.0115),G43*0.0115),2)</f>
        <v>620.16999999999996</v>
      </c>
      <c r="O43" s="70">
        <f>+G43-H43-I43-J43-K43</f>
        <v>110304.67</v>
      </c>
    </row>
    <row r="44" spans="1:27" x14ac:dyDescent="0.3">
      <c r="A44" s="63">
        <v>30</v>
      </c>
      <c r="B44" s="14" t="s">
        <v>43</v>
      </c>
      <c r="C44" s="103" t="s">
        <v>146</v>
      </c>
      <c r="D44" s="14" t="s">
        <v>91</v>
      </c>
      <c r="E44" s="14" t="s">
        <v>44</v>
      </c>
      <c r="F44" s="64" t="s">
        <v>14</v>
      </c>
      <c r="G44" s="16">
        <v>110000</v>
      </c>
      <c r="H44" s="16">
        <f t="shared" si="23"/>
        <v>14457.69</v>
      </c>
      <c r="I44" s="16">
        <v>25</v>
      </c>
      <c r="J44" s="16">
        <f t="shared" si="6"/>
        <v>3157</v>
      </c>
      <c r="K44" s="16">
        <f t="shared" si="7"/>
        <v>3344</v>
      </c>
      <c r="L44" s="16">
        <f t="shared" si="8"/>
        <v>7810</v>
      </c>
      <c r="M44" s="16">
        <f t="shared" si="9"/>
        <v>7799</v>
      </c>
      <c r="N44" s="16">
        <f t="shared" si="10"/>
        <v>620.16999999999996</v>
      </c>
      <c r="O44" s="65">
        <f>+G44-I44-J143-K44-H44-J44</f>
        <v>89016.31</v>
      </c>
    </row>
    <row r="45" spans="1:27" x14ac:dyDescent="0.3">
      <c r="A45" s="63">
        <v>31</v>
      </c>
      <c r="B45" s="14" t="s">
        <v>77</v>
      </c>
      <c r="C45" s="103" t="s">
        <v>146</v>
      </c>
      <c r="D45" s="14" t="s">
        <v>88</v>
      </c>
      <c r="E45" s="71" t="s">
        <v>78</v>
      </c>
      <c r="F45" s="64" t="s">
        <v>14</v>
      </c>
      <c r="G45" s="16">
        <v>60000</v>
      </c>
      <c r="H45" s="16">
        <f t="shared" si="23"/>
        <v>3486.64</v>
      </c>
      <c r="I45" s="16">
        <v>25</v>
      </c>
      <c r="J45" s="10">
        <f t="shared" si="6"/>
        <v>1722</v>
      </c>
      <c r="K45" s="10">
        <f t="shared" si="7"/>
        <v>1824</v>
      </c>
      <c r="L45" s="10">
        <f t="shared" si="8"/>
        <v>4260</v>
      </c>
      <c r="M45" s="10">
        <f t="shared" si="9"/>
        <v>4254</v>
      </c>
      <c r="N45" s="10">
        <f t="shared" si="10"/>
        <v>620.16999999999996</v>
      </c>
      <c r="O45" s="70">
        <f t="shared" ref="O45:O46" si="30">+G45-H45-I45-J45-K45</f>
        <v>52942.36</v>
      </c>
      <c r="S45" s="98"/>
      <c r="T45" s="98"/>
      <c r="U45" s="98"/>
      <c r="V45" s="98"/>
      <c r="W45" s="98"/>
      <c r="X45" s="98"/>
      <c r="Y45" s="98"/>
      <c r="Z45" s="98"/>
      <c r="AA45" s="98"/>
    </row>
    <row r="46" spans="1:27" x14ac:dyDescent="0.3">
      <c r="A46" s="63">
        <v>32</v>
      </c>
      <c r="B46" s="17" t="s">
        <v>79</v>
      </c>
      <c r="C46" s="113" t="s">
        <v>146</v>
      </c>
      <c r="D46" s="14" t="s">
        <v>88</v>
      </c>
      <c r="E46" s="72" t="s">
        <v>78</v>
      </c>
      <c r="F46" s="64" t="s">
        <v>14</v>
      </c>
      <c r="G46" s="16">
        <v>60000</v>
      </c>
      <c r="H46" s="16">
        <f t="shared" si="23"/>
        <v>3486.64</v>
      </c>
      <c r="I46" s="21">
        <v>25</v>
      </c>
      <c r="J46" s="10">
        <f t="shared" si="6"/>
        <v>1722</v>
      </c>
      <c r="K46" s="10">
        <f t="shared" si="7"/>
        <v>1824</v>
      </c>
      <c r="L46" s="10">
        <f t="shared" si="8"/>
        <v>4260</v>
      </c>
      <c r="M46" s="10">
        <f t="shared" si="9"/>
        <v>4254</v>
      </c>
      <c r="N46" s="10">
        <f t="shared" si="10"/>
        <v>620.16999999999996</v>
      </c>
      <c r="O46" s="73">
        <f t="shared" si="30"/>
        <v>52942.36</v>
      </c>
    </row>
    <row r="47" spans="1:27" s="98" customFormat="1" x14ac:dyDescent="0.3">
      <c r="A47" s="63">
        <v>33</v>
      </c>
      <c r="B47" s="14" t="s">
        <v>141</v>
      </c>
      <c r="C47" s="103" t="s">
        <v>147</v>
      </c>
      <c r="D47" s="59" t="s">
        <v>91</v>
      </c>
      <c r="E47" s="71" t="s">
        <v>140</v>
      </c>
      <c r="F47" s="64" t="s">
        <v>14</v>
      </c>
      <c r="G47" s="21">
        <v>55000</v>
      </c>
      <c r="H47" s="16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2559.67</v>
      </c>
      <c r="I47" s="16">
        <v>27</v>
      </c>
      <c r="J47" s="16">
        <f t="shared" ref="J47" si="31">ROUND(IF((G47)&gt;(13482*20),((13482*20)*0.0287),(G47)*0.0287),2)</f>
        <v>1578.5</v>
      </c>
      <c r="K47" s="16">
        <f t="shared" ref="K47" si="32">ROUND(IF((G47)&gt;(13482*10),((13482*10)*0.0304),(G47)*0.0304),2)</f>
        <v>1672</v>
      </c>
      <c r="L47" s="16">
        <f t="shared" ref="L47" si="33">ROUND(IF((G47)&gt;(13482*20),((13482*20)*0.071),(G47)*0.071),2)</f>
        <v>3905</v>
      </c>
      <c r="M47" s="16">
        <f t="shared" ref="M47" si="34">ROUND(IF((G47)&gt;(13482*10),((13482*10)*0.0709),(G47)*0.0709),2)</f>
        <v>3899.5</v>
      </c>
      <c r="N47" s="16">
        <f t="shared" ref="N47" si="35">+ROUND(IF(G47&gt;(13482*4),((13482*4)*0.0115),G47*0.0115),2)</f>
        <v>620.16999999999996</v>
      </c>
      <c r="O47" s="65">
        <f>+G47-I47-J148-K47-H47-J47</f>
        <v>49162.83</v>
      </c>
      <c r="S47" s="99"/>
      <c r="T47" s="99"/>
      <c r="U47" s="99"/>
      <c r="V47" s="99"/>
      <c r="W47" s="99"/>
      <c r="X47" s="99"/>
      <c r="Y47" s="99"/>
      <c r="Z47" s="99"/>
      <c r="AA47" s="99"/>
    </row>
    <row r="48" spans="1:27" x14ac:dyDescent="0.3">
      <c r="A48" s="63">
        <v>34</v>
      </c>
      <c r="B48" s="14" t="s">
        <v>45</v>
      </c>
      <c r="C48" s="103" t="s">
        <v>146</v>
      </c>
      <c r="D48" s="14" t="s">
        <v>90</v>
      </c>
      <c r="E48" s="14" t="s">
        <v>46</v>
      </c>
      <c r="F48" s="64" t="s">
        <v>14</v>
      </c>
      <c r="G48" s="16">
        <v>60000</v>
      </c>
      <c r="H48" s="16">
        <f>ROUND(IF(((G48-J48-K48)&gt;34685.01)*((G48-J48-K48)&lt;52027.43),(((G48-J48-K48)-34685.01)*0.15),+IF(((G48-J48-K48)&gt;52027.43)*((G48-J48-K48)&lt;72260.26),((((G48-J48-K48)-52027.43)*0.2)+2601.33),+IF((G48-J48-K48)&gt;72260.26,(((G48-J48-K48)-72260.26)*25%)+6648,0))),2)</f>
        <v>3486.64</v>
      </c>
      <c r="I48" s="16">
        <v>25</v>
      </c>
      <c r="J48" s="16">
        <f t="shared" si="6"/>
        <v>1722</v>
      </c>
      <c r="K48" s="16">
        <f t="shared" si="7"/>
        <v>1824</v>
      </c>
      <c r="L48" s="16">
        <f t="shared" si="8"/>
        <v>4260</v>
      </c>
      <c r="M48" s="16">
        <f t="shared" si="9"/>
        <v>4254</v>
      </c>
      <c r="N48" s="16">
        <f t="shared" si="10"/>
        <v>620.16999999999996</v>
      </c>
      <c r="O48" s="65">
        <f>+G48-I48-J146-K48-H48-J48</f>
        <v>52942.36</v>
      </c>
    </row>
    <row r="49" spans="1:27" s="99" customFormat="1" ht="22.5" x14ac:dyDescent="0.3">
      <c r="A49" s="133" t="s">
        <v>142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5"/>
    </row>
    <row r="50" spans="1:27" x14ac:dyDescent="0.3">
      <c r="A50" s="63">
        <v>35</v>
      </c>
      <c r="B50" s="68" t="s">
        <v>65</v>
      </c>
      <c r="C50" s="104" t="s">
        <v>146</v>
      </c>
      <c r="D50" s="68" t="s">
        <v>142</v>
      </c>
      <c r="E50" s="68" t="s">
        <v>66</v>
      </c>
      <c r="F50" s="105" t="s">
        <v>14</v>
      </c>
      <c r="G50" s="10">
        <v>45000</v>
      </c>
      <c r="H50" s="10">
        <f>ROUND(IF(((G50-J50-K50)&gt;34685.01)*((G50-J50-K50)&lt;52027.43),(((G50-J50-K50)-34685.01)*0.15),+IF(((G50-J50-K50)&gt;52027.43)*((G50-J50-K50)&lt;72260.26),((((G50-J50-K50)-52027.43)*0.2)+2601.33),+IF((G50-J50-K50)&gt;72260.26,(((G50-J50-K50)-72260.26)*25%)+6648,0))),2)</f>
        <v>1148.32</v>
      </c>
      <c r="I50" s="10">
        <v>25</v>
      </c>
      <c r="J50" s="10">
        <f>ROUND(IF((G50)&gt;(13482*20),((13482*20)*0.0287),(G50)*0.0287),2)</f>
        <v>1291.5</v>
      </c>
      <c r="K50" s="10">
        <f>ROUND(IF((G50)&gt;(13482*10),((13482*10)*0.0304),(G50)*0.0304),2)</f>
        <v>1368</v>
      </c>
      <c r="L50" s="10">
        <f>ROUND(IF((G50)&gt;(13482*20),((13482*20)*0.071),(G50)*0.071),2)</f>
        <v>3195</v>
      </c>
      <c r="M50" s="10">
        <f>ROUND(IF((G50)&gt;(13482*10),((13482*10)*0.0709),(G50)*0.0709),2)</f>
        <v>3190.5</v>
      </c>
      <c r="N50" s="10">
        <f>+ROUND(IF(G50&gt;(13482*4),((13482*4)*0.0115),G50*0.0115),2)</f>
        <v>517.5</v>
      </c>
      <c r="O50" s="69">
        <f>+G50-H50-I50-J50-K50</f>
        <v>41167.18</v>
      </c>
    </row>
    <row r="51" spans="1:27" s="99" customFormat="1" ht="22.5" x14ac:dyDescent="0.3">
      <c r="A51" s="133" t="s">
        <v>157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19.5" thickBot="1" x14ac:dyDescent="0.35">
      <c r="A52" s="110">
        <v>36</v>
      </c>
      <c r="B52" s="74" t="s">
        <v>100</v>
      </c>
      <c r="C52" s="121" t="s">
        <v>146</v>
      </c>
      <c r="D52" s="111" t="s">
        <v>157</v>
      </c>
      <c r="E52" s="74" t="s">
        <v>158</v>
      </c>
      <c r="F52" s="75" t="s">
        <v>14</v>
      </c>
      <c r="G52" s="76">
        <v>50000</v>
      </c>
      <c r="H52" s="76">
        <f>ROUND(IF(((G52-J52-K52)&gt;34685.01)*((G52-J52-K52)&lt;52027.43),(((G52-J52-K52)-34685.01)*0.15),+IF(((G52-J52-K52)&gt;52027.43)*((G52-J52-K52)&lt;72260.26),((((G52-J52-K52)-52027.43)*0.2)+2601.33),+IF((G52-J52-K52)&gt;72260.26,(((G52-J52-K52)-72260.26)*25%)+6648,0))),2)</f>
        <v>1854</v>
      </c>
      <c r="I52" s="76">
        <v>25</v>
      </c>
      <c r="J52" s="76">
        <f>ROUND(IF((G52)&gt;(13482*20),((13482*20)*0.0287),(G52)*0.0287),2)</f>
        <v>1435</v>
      </c>
      <c r="K52" s="76">
        <f>ROUND(IF((G52)&gt;(13482*10),((13482*10)*0.0304),(G52)*0.0304),2)</f>
        <v>1520</v>
      </c>
      <c r="L52" s="76">
        <f>ROUND(IF((G52)&gt;(13482*20),((13482*20)*0.071),(G52)*0.071),2)</f>
        <v>3550</v>
      </c>
      <c r="M52" s="76">
        <f>ROUND(IF((G52)&gt;(13482*10),((13482*10)*0.0709),(G52)*0.0709),2)</f>
        <v>3545</v>
      </c>
      <c r="N52" s="76">
        <f>+ROUND(IF(G52&gt;(13482*4),((13482*4)*0.0115),G52*0.0115),2)</f>
        <v>575</v>
      </c>
      <c r="O52" s="112">
        <f>+G52-H52-I52-J52-K52</f>
        <v>45166</v>
      </c>
    </row>
    <row r="53" spans="1:27" ht="19.5" thickBot="1" x14ac:dyDescent="0.35">
      <c r="A53" s="129" t="s">
        <v>67</v>
      </c>
      <c r="B53" s="130"/>
      <c r="C53" s="130"/>
      <c r="D53" s="130"/>
      <c r="E53" s="130"/>
      <c r="F53" s="131"/>
      <c r="G53" s="77">
        <f t="shared" ref="G53:O53" si="36">SUM(G18:G48)</f>
        <v>1836000</v>
      </c>
      <c r="H53" s="77">
        <f t="shared" si="36"/>
        <v>169355.76000000004</v>
      </c>
      <c r="I53" s="77">
        <f t="shared" si="36"/>
        <v>678</v>
      </c>
      <c r="J53" s="77">
        <f t="shared" si="36"/>
        <v>52693.2</v>
      </c>
      <c r="K53" s="77">
        <f t="shared" si="36"/>
        <v>54120.52</v>
      </c>
      <c r="L53" s="77">
        <f t="shared" si="36"/>
        <v>130356</v>
      </c>
      <c r="M53" s="77">
        <f t="shared" si="36"/>
        <v>126221.86000000002</v>
      </c>
      <c r="N53" s="77">
        <f t="shared" si="36"/>
        <v>14452.890000000001</v>
      </c>
      <c r="O53" s="77">
        <f t="shared" si="36"/>
        <v>1559152.5200000003</v>
      </c>
    </row>
    <row r="54" spans="1:27" x14ac:dyDescent="0.3">
      <c r="B54" s="78"/>
      <c r="C54" s="78"/>
      <c r="D54" s="78"/>
      <c r="E54" s="78"/>
      <c r="F54" s="79"/>
      <c r="G54" s="79"/>
      <c r="H54" s="1"/>
      <c r="I54" s="33"/>
      <c r="J54" s="34"/>
      <c r="K54" s="34"/>
      <c r="L54" s="34"/>
      <c r="M54" s="34"/>
      <c r="N54" s="34"/>
      <c r="O54" s="34"/>
      <c r="P54" s="34"/>
    </row>
    <row r="55" spans="1:27" x14ac:dyDescent="0.3">
      <c r="A55" s="1"/>
      <c r="B55" s="1"/>
      <c r="C55" s="33"/>
      <c r="D55" s="1"/>
      <c r="E55" s="1" t="s">
        <v>31</v>
      </c>
      <c r="F55" s="1"/>
      <c r="G55" s="1"/>
      <c r="H55" s="80"/>
      <c r="I55" s="33"/>
      <c r="J55" s="62"/>
      <c r="K55" s="62"/>
      <c r="L55" s="1" t="s">
        <v>0</v>
      </c>
      <c r="M55" s="1"/>
      <c r="N55" s="81"/>
      <c r="O55" s="81"/>
      <c r="P55" s="81"/>
    </row>
    <row r="56" spans="1:27" ht="19.5" thickBot="1" x14ac:dyDescent="0.35">
      <c r="E56" s="3" t="s">
        <v>32</v>
      </c>
      <c r="F56" s="82">
        <f>+G53+L53+M53+N53</f>
        <v>2107030.75</v>
      </c>
      <c r="G56" s="83"/>
      <c r="H56" s="83"/>
      <c r="K56" s="34"/>
      <c r="L56" s="80"/>
      <c r="M56" s="80"/>
      <c r="N56" s="80"/>
      <c r="O56" s="1"/>
      <c r="P56" s="81"/>
    </row>
    <row r="57" spans="1:27" ht="19.5" thickTop="1" x14ac:dyDescent="0.3">
      <c r="E57" s="3"/>
      <c r="F57" s="84"/>
      <c r="G57" s="83"/>
      <c r="H57" s="83"/>
      <c r="K57" s="34"/>
      <c r="L57" s="80"/>
      <c r="M57" s="80"/>
      <c r="N57" s="80"/>
      <c r="O57" s="1"/>
      <c r="P57" s="81"/>
    </row>
    <row r="58" spans="1:27" x14ac:dyDescent="0.3">
      <c r="A58" s="1"/>
      <c r="B58" s="1"/>
      <c r="C58" s="33"/>
      <c r="D58" s="1"/>
      <c r="E58" s="1"/>
      <c r="F58" s="1"/>
      <c r="G58" s="1"/>
      <c r="H58" s="1"/>
      <c r="I58" s="33" t="s">
        <v>33</v>
      </c>
      <c r="J58" s="81"/>
      <c r="K58" s="81"/>
      <c r="L58" s="80"/>
      <c r="M58" s="80"/>
      <c r="N58" s="1"/>
      <c r="O58" s="1"/>
      <c r="P58" s="1"/>
    </row>
    <row r="59" spans="1:27" x14ac:dyDescent="0.3">
      <c r="A59" s="1"/>
      <c r="B59" s="1"/>
      <c r="C59" s="33"/>
      <c r="D59" s="1"/>
      <c r="E59" s="1"/>
      <c r="F59" s="1"/>
      <c r="G59" s="33"/>
      <c r="H59" s="40"/>
      <c r="I59" s="1"/>
      <c r="J59" s="80"/>
      <c r="K59" s="80"/>
      <c r="L59" s="1"/>
      <c r="M59" s="1"/>
      <c r="N59" s="1"/>
    </row>
    <row r="60" spans="1:27" x14ac:dyDescent="0.3">
      <c r="B60" s="1"/>
      <c r="C60" s="33"/>
      <c r="D60" s="31"/>
      <c r="E60" s="33"/>
      <c r="F60" s="41"/>
      <c r="G60" s="41"/>
      <c r="H60" s="41"/>
      <c r="I60" s="1"/>
      <c r="J60" s="1"/>
      <c r="K60" s="80"/>
      <c r="L60" s="1"/>
      <c r="M60" s="1"/>
      <c r="N60" s="1"/>
    </row>
    <row r="61" spans="1:27" ht="19.5" thickBot="1" x14ac:dyDescent="0.35">
      <c r="B61" s="42"/>
      <c r="C61" s="122"/>
      <c r="E61" s="45"/>
      <c r="F61" s="41"/>
      <c r="G61" s="44"/>
      <c r="H61" s="45"/>
      <c r="I61" s="45"/>
      <c r="J61" s="45"/>
      <c r="K61" s="1"/>
    </row>
    <row r="62" spans="1:27" x14ac:dyDescent="0.3">
      <c r="B62" s="46" t="s">
        <v>96</v>
      </c>
      <c r="C62" s="46"/>
      <c r="E62" s="46" t="s">
        <v>97</v>
      </c>
      <c r="G62" s="132" t="s">
        <v>95</v>
      </c>
      <c r="H62" s="132"/>
      <c r="I62" s="132"/>
      <c r="J62" s="132"/>
      <c r="K62" s="41"/>
      <c r="L62" s="1"/>
      <c r="M62" s="1"/>
    </row>
    <row r="63" spans="1:27" x14ac:dyDescent="0.3">
      <c r="B63" s="60" t="s">
        <v>110</v>
      </c>
      <c r="E63" s="60" t="s">
        <v>108</v>
      </c>
      <c r="G63" s="126" t="s">
        <v>111</v>
      </c>
      <c r="H63" s="126"/>
      <c r="I63" s="126"/>
      <c r="J63" s="126"/>
      <c r="K63" s="41"/>
      <c r="L63" s="41"/>
      <c r="M63" s="1"/>
      <c r="N63" s="1"/>
    </row>
    <row r="64" spans="1:27" x14ac:dyDescent="0.3">
      <c r="D64" s="1"/>
      <c r="M64" s="80"/>
      <c r="N64" s="1"/>
    </row>
    <row r="65" spans="1:14" x14ac:dyDescent="0.3">
      <c r="A65" s="1"/>
      <c r="B65" s="1"/>
      <c r="C65" s="33"/>
      <c r="D65" s="1"/>
      <c r="E65" s="1"/>
      <c r="F65" s="33"/>
      <c r="G65" s="33"/>
      <c r="H65" s="33"/>
      <c r="M65" s="80"/>
      <c r="N65" s="1"/>
    </row>
    <row r="66" spans="1:14" x14ac:dyDescent="0.3">
      <c r="A66" s="1"/>
      <c r="E66" s="31"/>
      <c r="F66" s="33"/>
      <c r="G66" s="41"/>
      <c r="H66" s="41"/>
    </row>
    <row r="67" spans="1:14" x14ac:dyDescent="0.3">
      <c r="A67" s="1"/>
    </row>
    <row r="68" spans="1:14" x14ac:dyDescent="0.3">
      <c r="A68" s="1"/>
    </row>
    <row r="69" spans="1:14" x14ac:dyDescent="0.3">
      <c r="A69" s="1"/>
    </row>
    <row r="70" spans="1:14" x14ac:dyDescent="0.3">
      <c r="A70" s="1"/>
      <c r="B70" s="31"/>
    </row>
    <row r="71" spans="1:14" x14ac:dyDescent="0.3">
      <c r="B71" s="31"/>
      <c r="D71" s="46"/>
    </row>
    <row r="72" spans="1:14" x14ac:dyDescent="0.3">
      <c r="B72" s="46"/>
      <c r="C72" s="46"/>
    </row>
  </sheetData>
  <mergeCells count="15">
    <mergeCell ref="G63:J63"/>
    <mergeCell ref="A6:P6"/>
    <mergeCell ref="A7:P7"/>
    <mergeCell ref="A8:P8"/>
    <mergeCell ref="A53:F53"/>
    <mergeCell ref="G62:J62"/>
    <mergeCell ref="A32:O32"/>
    <mergeCell ref="A28:O28"/>
    <mergeCell ref="A15:O15"/>
    <mergeCell ref="A24:O24"/>
    <mergeCell ref="A10:O10"/>
    <mergeCell ref="A41:O41"/>
    <mergeCell ref="A49:O49"/>
    <mergeCell ref="A51:O51"/>
    <mergeCell ref="A17:O17"/>
  </mergeCells>
  <pageMargins left="0" right="0" top="0.75" bottom="0.75" header="0.3" footer="0.3"/>
  <pageSetup paperSize="5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Q49"/>
  <sheetViews>
    <sheetView showGridLines="0" tabSelected="1" topLeftCell="A10" zoomScale="60" zoomScaleNormal="60" workbookViewId="0"/>
  </sheetViews>
  <sheetFormatPr baseColWidth="10" defaultColWidth="11.42578125" defaultRowHeight="18.75" x14ac:dyDescent="0.3"/>
  <cols>
    <col min="1" max="1" width="6.42578125" style="5" bestFit="1" customWidth="1"/>
    <col min="2" max="2" width="49.28515625" style="5" bestFit="1" customWidth="1"/>
    <col min="3" max="3" width="10.85546875" style="99" bestFit="1" customWidth="1"/>
    <col min="4" max="4" width="55.42578125" style="5" bestFit="1" customWidth="1"/>
    <col min="5" max="5" width="47.5703125" style="31" bestFit="1" customWidth="1"/>
    <col min="6" max="6" width="19.42578125" style="5" bestFit="1" customWidth="1"/>
    <col min="7" max="8" width="20.5703125" style="5" bestFit="1" customWidth="1"/>
    <col min="9" max="9" width="25.140625" style="5" bestFit="1" customWidth="1"/>
    <col min="10" max="10" width="22.140625" style="5" bestFit="1" customWidth="1"/>
    <col min="11" max="11" width="15.42578125" style="5" bestFit="1" customWidth="1"/>
    <col min="12" max="12" width="18.140625" style="5" customWidth="1"/>
    <col min="13" max="13" width="19.85546875" style="5" customWidth="1"/>
    <col min="14" max="14" width="21.140625" style="5" customWidth="1"/>
    <col min="15" max="15" width="20.140625" style="5" customWidth="1"/>
    <col min="16" max="16" width="18" style="5" bestFit="1" customWidth="1"/>
    <col min="17" max="17" width="22.140625" style="5" bestFit="1" customWidth="1"/>
    <col min="18" max="18" width="24.28515625" style="5" customWidth="1"/>
    <col min="19" max="16384" width="11.42578125" style="5"/>
  </cols>
  <sheetData>
    <row r="4" spans="1:17" x14ac:dyDescent="0.3">
      <c r="A4" s="1"/>
      <c r="B4" s="1"/>
      <c r="C4" s="1"/>
      <c r="D4" s="1"/>
      <c r="E4" s="2"/>
      <c r="F4" s="3"/>
      <c r="G4" s="3"/>
      <c r="H4" s="3"/>
      <c r="I4" s="3"/>
      <c r="J4" s="4"/>
      <c r="K4" s="3"/>
      <c r="L4" s="3"/>
      <c r="M4" s="3"/>
      <c r="N4" s="1"/>
      <c r="O4" s="3"/>
      <c r="P4" s="1"/>
      <c r="Q4" s="1"/>
    </row>
    <row r="5" spans="1:17" x14ac:dyDescent="0.3">
      <c r="A5" s="127" t="s">
        <v>47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x14ac:dyDescent="0.3">
      <c r="A6" s="128" t="s">
        <v>133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</row>
    <row r="7" spans="1:17" ht="19.5" thickBot="1" x14ac:dyDescent="0.35">
      <c r="A7" s="142" t="s">
        <v>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37.5" x14ac:dyDescent="0.3">
      <c r="A8" s="114" t="s">
        <v>3</v>
      </c>
      <c r="B8" s="115" t="s">
        <v>99</v>
      </c>
      <c r="C8" s="115" t="s">
        <v>145</v>
      </c>
      <c r="D8" s="115" t="s">
        <v>101</v>
      </c>
      <c r="E8" s="116" t="s">
        <v>4</v>
      </c>
      <c r="F8" s="114" t="s">
        <v>48</v>
      </c>
      <c r="G8" s="114" t="s">
        <v>49</v>
      </c>
      <c r="H8" s="114" t="s">
        <v>50</v>
      </c>
      <c r="I8" s="115" t="s">
        <v>109</v>
      </c>
      <c r="J8" s="115" t="s">
        <v>6</v>
      </c>
      <c r="K8" s="116" t="s">
        <v>7</v>
      </c>
      <c r="L8" s="116" t="s">
        <v>51</v>
      </c>
      <c r="M8" s="116" t="s">
        <v>52</v>
      </c>
      <c r="N8" s="116" t="s">
        <v>53</v>
      </c>
      <c r="O8" s="116" t="s">
        <v>54</v>
      </c>
      <c r="P8" s="117" t="s">
        <v>12</v>
      </c>
      <c r="Q8" s="114" t="s">
        <v>13</v>
      </c>
    </row>
    <row r="9" spans="1:17" s="99" customFormat="1" ht="22.5" x14ac:dyDescent="0.3">
      <c r="A9" s="146" t="s">
        <v>149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</row>
    <row r="10" spans="1:17" x14ac:dyDescent="0.3">
      <c r="A10" s="6">
        <v>1</v>
      </c>
      <c r="B10" s="68" t="s">
        <v>108</v>
      </c>
      <c r="C10" s="104" t="s">
        <v>147</v>
      </c>
      <c r="D10" s="68" t="s">
        <v>84</v>
      </c>
      <c r="E10" s="7" t="s">
        <v>112</v>
      </c>
      <c r="F10" s="8" t="s">
        <v>57</v>
      </c>
      <c r="G10" s="118">
        <v>44105</v>
      </c>
      <c r="H10" s="118">
        <v>44287</v>
      </c>
      <c r="I10" s="10">
        <v>140000</v>
      </c>
      <c r="J10" s="11">
        <f t="shared" ref="J10" si="0">ROUND(IF(((I10-L10-M10)&gt;34685.01)*((I10-L10-M10)&lt;52027.43),(((I10-L10-M10)-34685.01)*0.15),+IF(((I10-L10-M10)&gt;52027.43)*((I10-L10-M10)&lt;72260.26),((((I10-L10-M10)-52027.43)*0.2)+2601.33),+IF((I10-L10-M10)&gt;72260.26,(((I10-L10-M10)-72260.26)*25%)+6648,0))),2)</f>
        <v>21553.8</v>
      </c>
      <c r="K10" s="10">
        <v>25</v>
      </c>
      <c r="L10" s="10">
        <f>ROUND(IF((I10)&gt;(13482*20),((13482*20)*0.0287),(I10)*0.0287),2)</f>
        <v>4018</v>
      </c>
      <c r="M10" s="10">
        <f>ROUND(IF((I10)&gt;(13482*10),((13482*10)*0.0304),(I10)*0.0304),2)</f>
        <v>4098.53</v>
      </c>
      <c r="N10" s="10">
        <f>ROUND(IF((I10)&gt;(13482*20),((13482*20)*0.071),(I10)*0.071),2)</f>
        <v>9940</v>
      </c>
      <c r="O10" s="10">
        <f>ROUND(IF((I10)&gt;(13482*10),((13482*10)*0.0709),(I10)*0.0709),2)</f>
        <v>9558.74</v>
      </c>
      <c r="P10" s="12">
        <f>+ROUND(IF(I10&gt;(13482*4),((13482*4)*0.0115),I10*0.0115),2)</f>
        <v>620.16999999999996</v>
      </c>
      <c r="Q10" s="13">
        <f>+I10-J10-K10-L10-M10</f>
        <v>110304.67</v>
      </c>
    </row>
    <row r="11" spans="1:17" x14ac:dyDescent="0.3">
      <c r="A11" s="6">
        <v>2</v>
      </c>
      <c r="B11" s="14" t="s">
        <v>113</v>
      </c>
      <c r="C11" s="113" t="s">
        <v>147</v>
      </c>
      <c r="D11" s="17" t="s">
        <v>93</v>
      </c>
      <c r="E11" s="18" t="s">
        <v>114</v>
      </c>
      <c r="F11" s="19" t="s">
        <v>57</v>
      </c>
      <c r="G11" s="20">
        <v>44111</v>
      </c>
      <c r="H11" s="20">
        <v>44293</v>
      </c>
      <c r="I11" s="21">
        <v>115000</v>
      </c>
      <c r="J11" s="22">
        <f>ROUND(IF(((I11-L11-M11)&gt;34685.01)*((I11-L11-M11)&lt;52027.43),(((I11-L11-M11)-34685.01)*0.15),+IF(((I11-L11-M11)&gt;52027.43)*((I11-L11-M11)&lt;72260.26),((((I11-L11-M11)-52027.43)*0.2)+2601.33),+IF((I11-L11-M11)&gt;72260.26,(((I11-L11-M11)-72260.26)*25%)+6648,0))),2)</f>
        <v>15633.81</v>
      </c>
      <c r="K11" s="23">
        <v>25</v>
      </c>
      <c r="L11" s="23">
        <f>ROUND(IF((I11)&gt;(13482*20),((13482*20)*0.0287),(I11)*0.0287),2)</f>
        <v>3300.5</v>
      </c>
      <c r="M11" s="23">
        <f>ROUND(IF((I11)&gt;(13482*10),((13482*10)*0.0304),(I11)*0.0304),2)</f>
        <v>3496</v>
      </c>
      <c r="N11" s="23">
        <f>ROUND(IF((I11)&gt;(13482*20),((13482*20)*0.071),(I11)*0.071),2)</f>
        <v>8165</v>
      </c>
      <c r="O11" s="23">
        <f>ROUND(IF((I11)&gt;(13482*10),((13482*10)*0.0709),(I11)*0.0709),2)</f>
        <v>8153.5</v>
      </c>
      <c r="P11" s="24">
        <f>+ROUND(IF(I11&gt;(13482*4),((13482*4)*0.0115),I11*0.0115),2)</f>
        <v>620.16999999999996</v>
      </c>
      <c r="Q11" s="25">
        <f>+I11-J11-K11-L11-M11</f>
        <v>92544.69</v>
      </c>
    </row>
    <row r="12" spans="1:17" x14ac:dyDescent="0.3">
      <c r="A12" s="6">
        <v>3</v>
      </c>
      <c r="B12" s="14" t="s">
        <v>116</v>
      </c>
      <c r="C12" s="103" t="s">
        <v>147</v>
      </c>
      <c r="D12" s="14" t="s">
        <v>84</v>
      </c>
      <c r="E12" s="7" t="s">
        <v>117</v>
      </c>
      <c r="F12" s="8" t="s">
        <v>106</v>
      </c>
      <c r="G12" s="9">
        <v>44208</v>
      </c>
      <c r="H12" s="9">
        <v>44389</v>
      </c>
      <c r="I12" s="10">
        <v>115000</v>
      </c>
      <c r="J12" s="11">
        <f t="shared" ref="J12:J15" si="1">ROUND(IF(((I12-L12-M12)&gt;34685.01)*((I12-L12-M12)&lt;52027.43),(((I12-L12-M12)-34685.01)*0.15),+IF(((I12-L12-M12)&gt;52027.43)*((I12-L12-M12)&lt;72260.26),((((I12-L12-M12)-52027.43)*0.2)+2601.33),+IF((I12-L12-M12)&gt;72260.26,(((I12-L12-M12)-72260.26)*25%)+6648,0))),2)</f>
        <v>15633.81</v>
      </c>
      <c r="K12" s="10">
        <v>25</v>
      </c>
      <c r="L12" s="10">
        <f t="shared" ref="L12:L15" si="2">ROUND(IF((I12)&gt;(13482*20),((13482*20)*0.0287),(I12)*0.0287),2)</f>
        <v>3300.5</v>
      </c>
      <c r="M12" s="10">
        <f t="shared" ref="M12:M15" si="3">ROUND(IF((I12)&gt;(13482*10),((13482*10)*0.0304),(I12)*0.0304),2)</f>
        <v>3496</v>
      </c>
      <c r="N12" s="10">
        <f t="shared" ref="N12:N15" si="4">ROUND(IF((I12)&gt;(13482*20),((13482*20)*0.071),(I12)*0.071),2)</f>
        <v>8165</v>
      </c>
      <c r="O12" s="10">
        <f t="shared" ref="O12:O15" si="5">ROUND(IF((I12)&gt;(13482*10),((13482*10)*0.0709),(I12)*0.0709),2)</f>
        <v>8153.5</v>
      </c>
      <c r="P12" s="12">
        <f t="shared" ref="P12:P15" si="6">+ROUND(IF(I12&gt;(13482*4),((13482*4)*0.0115),I12*0.0115),2)</f>
        <v>620.16999999999996</v>
      </c>
      <c r="Q12" s="13">
        <f t="shared" ref="Q12:Q15" si="7">+I12-J12-K12-L12-M12</f>
        <v>92544.69</v>
      </c>
    </row>
    <row r="13" spans="1:17" s="55" customFormat="1" x14ac:dyDescent="0.25">
      <c r="A13" s="6">
        <v>4</v>
      </c>
      <c r="B13" s="49" t="s">
        <v>122</v>
      </c>
      <c r="C13" s="124" t="s">
        <v>147</v>
      </c>
      <c r="D13" s="49" t="s">
        <v>93</v>
      </c>
      <c r="E13" s="50" t="s">
        <v>123</v>
      </c>
      <c r="F13" s="49" t="s">
        <v>106</v>
      </c>
      <c r="G13" s="51">
        <v>44228</v>
      </c>
      <c r="H13" s="51">
        <v>44409</v>
      </c>
      <c r="I13" s="52">
        <v>71000</v>
      </c>
      <c r="J13" s="52">
        <f>ROUND(IF(((I13-L13-M13)&gt;34685.01)*((I13-L13-M13)&lt;52027.43),(((I13-L13-M13)-34685.01)*0.15),+IF(((I13-L13-M13)&gt;52027.43)*((I13-L13-M13)&lt;72260.26),((((I13-L13-M13)-52027.43)*0.2)+2601.33),+IF((I13-L13-M13)&gt;72260.26,(((I13-L13-M13)-72260.26)*25%)+6648,0))),2)</f>
        <v>5556.62</v>
      </c>
      <c r="K13" s="52">
        <v>25</v>
      </c>
      <c r="L13" s="52">
        <f>ROUND(IF((I13)&gt;(13482*20),((13482*20)*0.0287),(I13)*0.0287),2)</f>
        <v>2037.7</v>
      </c>
      <c r="M13" s="52">
        <f>ROUND(IF((I13)&gt;(13482*10),((13482*10)*0.0304),(I13)*0.0304),2)</f>
        <v>2158.4</v>
      </c>
      <c r="N13" s="52">
        <f t="shared" ref="N13" si="8">ROUND(IF((I13)&gt;(13482*20),((13482*20)*0.071),(I13)*0.071),2)</f>
        <v>5041</v>
      </c>
      <c r="O13" s="52">
        <f t="shared" ref="O13" si="9">ROUND(IF((I13)&gt;(13482*10),((13482*10)*0.0709),(I13)*0.0709),2)</f>
        <v>5033.8999999999996</v>
      </c>
      <c r="P13" s="53">
        <f t="shared" ref="P13" si="10">+ROUND(IF(I13&gt;(13482*4),((13482*4)*0.0115),I13*0.0115),2)</f>
        <v>620.16999999999996</v>
      </c>
      <c r="Q13" s="54">
        <f t="shared" ref="Q13" si="11">+I13-J13-K13-L13-M13</f>
        <v>61222.28</v>
      </c>
    </row>
    <row r="14" spans="1:17" s="99" customFormat="1" ht="22.5" x14ac:dyDescent="0.3">
      <c r="A14" s="147" t="s">
        <v>150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x14ac:dyDescent="0.3">
      <c r="A15" s="6">
        <v>5</v>
      </c>
      <c r="B15" s="14" t="s">
        <v>119</v>
      </c>
      <c r="C15" s="103" t="s">
        <v>146</v>
      </c>
      <c r="D15" s="14" t="s">
        <v>121</v>
      </c>
      <c r="E15" s="7" t="s">
        <v>120</v>
      </c>
      <c r="F15" s="8" t="s">
        <v>106</v>
      </c>
      <c r="G15" s="9">
        <v>44208</v>
      </c>
      <c r="H15" s="9">
        <v>44389</v>
      </c>
      <c r="I15" s="10">
        <v>140000</v>
      </c>
      <c r="J15" s="11">
        <f t="shared" si="1"/>
        <v>21553.8</v>
      </c>
      <c r="K15" s="10">
        <v>25</v>
      </c>
      <c r="L15" s="10">
        <f t="shared" si="2"/>
        <v>4018</v>
      </c>
      <c r="M15" s="10">
        <f t="shared" si="3"/>
        <v>4098.53</v>
      </c>
      <c r="N15" s="10">
        <f t="shared" si="4"/>
        <v>9940</v>
      </c>
      <c r="O15" s="10">
        <f t="shared" si="5"/>
        <v>9558.74</v>
      </c>
      <c r="P15" s="12">
        <f t="shared" si="6"/>
        <v>620.16999999999996</v>
      </c>
      <c r="Q15" s="13">
        <f t="shared" si="7"/>
        <v>110304.67</v>
      </c>
    </row>
    <row r="16" spans="1:17" x14ac:dyDescent="0.3">
      <c r="A16" s="102">
        <v>6</v>
      </c>
      <c r="B16" s="26" t="s">
        <v>104</v>
      </c>
      <c r="C16" s="125" t="s">
        <v>147</v>
      </c>
      <c r="D16" s="27" t="s">
        <v>83</v>
      </c>
      <c r="E16" s="18" t="s">
        <v>105</v>
      </c>
      <c r="F16" s="19" t="s">
        <v>106</v>
      </c>
      <c r="G16" s="28">
        <v>43952</v>
      </c>
      <c r="H16" s="28">
        <v>44317</v>
      </c>
      <c r="I16" s="23">
        <v>40000</v>
      </c>
      <c r="J16" s="22">
        <f>ROUND(IF(((I16-L16-M16)&gt;34685.01)*((I16-L16-M16)&lt;52027.43),(((I16-L16-M16)-34685.01)*0.15),+IF(((I16-L16-M16)&gt;52027.43)*((I16-L16-M16)&lt;72260.26),((((I16-L16-M16)-52027.43)*0.2)+2601.33),+IF((I16-L16-M16)&gt;72260.26,(((I16-L16-M16)-72260.26)*25%)+6648,0))),2)</f>
        <v>442.65</v>
      </c>
      <c r="K16" s="23">
        <v>25</v>
      </c>
      <c r="L16" s="23">
        <f>ROUND(IF((I16)&gt;(13482*20),((13482*20)*0.0287),(I16)*0.0287),2)</f>
        <v>1148</v>
      </c>
      <c r="M16" s="23">
        <f>ROUND(IF((I16)&gt;(13482*10),((13482*10)*0.0304),(I16)*0.0304),2)</f>
        <v>1216</v>
      </c>
      <c r="N16" s="23">
        <f>ROUND(IF((I16)&gt;(13482*20),((13482*20)*0.071),(I16)*0.071),2)</f>
        <v>2840</v>
      </c>
      <c r="O16" s="23">
        <f>ROUND(IF((I16)&gt;(13482*10),((13482*10)*0.0709),(I16)*0.0709),2)</f>
        <v>2836</v>
      </c>
      <c r="P16" s="24">
        <f>+ROUND(IF(I16&gt;(13482*4),((13482*4)*0.0115),I16*0.0115),2)</f>
        <v>460</v>
      </c>
      <c r="Q16" s="100">
        <f>+I16-J16-K16-L16-M16</f>
        <v>37168.35</v>
      </c>
    </row>
    <row r="17" spans="1:17" s="99" customFormat="1" ht="22.5" x14ac:dyDescent="0.3">
      <c r="A17" s="147" t="s">
        <v>129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</row>
    <row r="18" spans="1:17" s="56" customFormat="1" x14ac:dyDescent="0.3">
      <c r="A18" s="6">
        <v>7</v>
      </c>
      <c r="B18" s="26" t="s">
        <v>152</v>
      </c>
      <c r="C18" s="125" t="s">
        <v>146</v>
      </c>
      <c r="D18" s="26" t="s">
        <v>129</v>
      </c>
      <c r="E18" s="18" t="s">
        <v>130</v>
      </c>
      <c r="F18" s="18" t="s">
        <v>106</v>
      </c>
      <c r="G18" s="57">
        <v>44287</v>
      </c>
      <c r="H18" s="57">
        <v>44470</v>
      </c>
      <c r="I18" s="23">
        <v>60000</v>
      </c>
      <c r="J18" s="22">
        <f>ROUND(IF(((I18-L18-M18)&gt;34685.01)*((I18-L18-M18)&lt;52027.43),(((I18-L18-M18)-34685.01)*0.15),+IF(((I18-L18-M18)&gt;52027.43)*((I18-L18-M18)&lt;72260.26),((((I18-L18-M18)-52027.43)*0.2)+2601.33),+IF((I18-L18-M18)&gt;72260.26,(((I18-L18-M18)-72260.26)*25%)+6648,0))),2)</f>
        <v>3486.64</v>
      </c>
      <c r="K18" s="23">
        <v>25</v>
      </c>
      <c r="L18" s="23">
        <f>ROUND(IF((I18)&gt;(13482*20),((13482*20)*0.0287),(I18)*0.0287),2)</f>
        <v>1722</v>
      </c>
      <c r="M18" s="23">
        <f>ROUND(IF((I18)&gt;(13482*10),((13482*10)*0.0304),(I18)*0.0304),2)</f>
        <v>1824</v>
      </c>
      <c r="N18" s="23">
        <f>ROUND(IF((I18)&gt;(13482*20),((13482*20)*0.071),(I18)*0.071),2)</f>
        <v>4260</v>
      </c>
      <c r="O18" s="23">
        <f>ROUND(IF((I18)&gt;(13482*10),((13482*10)*0.0709),(I18)*0.0709),2)</f>
        <v>4254</v>
      </c>
      <c r="P18" s="23">
        <f>+ROUND(IF(I18&gt;(13482*4),((13482*4)*0.0115),I18*0.0115),2)</f>
        <v>620.16999999999996</v>
      </c>
      <c r="Q18" s="100">
        <f>+I18-J18-K18-L18-M18</f>
        <v>52942.36</v>
      </c>
    </row>
    <row r="19" spans="1:17" s="99" customFormat="1" ht="22.5" x14ac:dyDescent="0.3">
      <c r="A19" s="133" t="s">
        <v>128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5"/>
    </row>
    <row r="20" spans="1:17" s="56" customFormat="1" x14ac:dyDescent="0.3">
      <c r="A20" s="6">
        <v>9</v>
      </c>
      <c r="B20" s="14" t="s">
        <v>126</v>
      </c>
      <c r="C20" s="103" t="s">
        <v>146</v>
      </c>
      <c r="D20" s="59" t="s">
        <v>128</v>
      </c>
      <c r="E20" s="14" t="s">
        <v>127</v>
      </c>
      <c r="F20" s="58" t="s">
        <v>106</v>
      </c>
      <c r="G20" s="15">
        <v>44263</v>
      </c>
      <c r="H20" s="15">
        <v>44447</v>
      </c>
      <c r="I20" s="16">
        <v>86000</v>
      </c>
      <c r="J20" s="16">
        <f>ROUND(IF(((I20-L20-M20)&gt;34685.01)*((I20-L20-M20)&lt;52027.43),(((I20-L20-M20)-34685.01)*0.15),+IF(((I20-L20-M20)&gt;52027.43)*((I20-L20-M20)&lt;72260.26),((((I20-L20-M20)-52027.43)*0.2)+2601.33),+IF((I20-L20-M20)&gt;72260.26,(((I20-L20-M20)-72260.26)*25%)+6648,0))),2)</f>
        <v>8812.2900000000009</v>
      </c>
      <c r="K20" s="16">
        <v>25</v>
      </c>
      <c r="L20" s="16">
        <f t="shared" ref="L20" si="12">ROUND(IF((I20)&gt;(13482*20),((13482*20)*0.0287),(I20)*0.0287),2)</f>
        <v>2468.1999999999998</v>
      </c>
      <c r="M20" s="16">
        <f t="shared" ref="M20" si="13">ROUND(IF((I20)&gt;(13482*10),((13482*10)*0.0304),(I20)*0.0304),2)</f>
        <v>2614.4</v>
      </c>
      <c r="N20" s="16">
        <f t="shared" ref="N20" si="14">ROUND(IF((I20)&gt;(13482*20),((13482*20)*0.071),(I20)*0.071),2)</f>
        <v>6106</v>
      </c>
      <c r="O20" s="16">
        <f t="shared" ref="O20" si="15">ROUND(IF((I20)&gt;(13482*10),((13482*10)*0.0709),(I20)*0.0709),2)</f>
        <v>6097.4</v>
      </c>
      <c r="P20" s="16">
        <f t="shared" ref="P20" si="16">+ROUND(IF(I20&gt;(13482*4),((13482*4)*0.0115),I20*0.0115),2)</f>
        <v>620.16999999999996</v>
      </c>
      <c r="Q20" s="25">
        <f t="shared" ref="Q20" si="17">+I20-J20-K20-L20-M20</f>
        <v>72080.11</v>
      </c>
    </row>
    <row r="21" spans="1:17" s="98" customFormat="1" x14ac:dyDescent="0.3">
      <c r="A21" s="6">
        <v>11</v>
      </c>
      <c r="B21" s="14" t="s">
        <v>136</v>
      </c>
      <c r="C21" s="103" t="s">
        <v>147</v>
      </c>
      <c r="D21" s="59" t="s">
        <v>137</v>
      </c>
      <c r="E21" s="59" t="s">
        <v>127</v>
      </c>
      <c r="F21" s="58" t="s">
        <v>106</v>
      </c>
      <c r="G21" s="15">
        <v>44378</v>
      </c>
      <c r="H21" s="15">
        <v>44531</v>
      </c>
      <c r="I21" s="16">
        <v>70000</v>
      </c>
      <c r="J21" s="16">
        <f t="shared" ref="J21:J24" si="18">ROUND(IF(((I21-L21-M21)&gt;34685.01)*((I21-L21-M21)&lt;52027.43),(((I21-L21-M21)-34685.01)*0.15),+IF(((I21-L21-M21)&gt;52027.43)*((I21-L21-M21)&lt;72260.26),((((I21-L21-M21)-52027.43)*0.2)+2601.33),+IF((I21-L21-M21)&gt;72260.26,(((I21-L21-M21)-72260.26)*25%)+6648,0))),2)</f>
        <v>5368.44</v>
      </c>
      <c r="K21" s="16">
        <v>28</v>
      </c>
      <c r="L21" s="16">
        <f t="shared" ref="L21:L24" si="19">ROUND(IF((I21)&gt;(13482*20),((13482*20)*0.0287),(I21)*0.0287),2)</f>
        <v>2009</v>
      </c>
      <c r="M21" s="16">
        <f t="shared" ref="M21:M24" si="20">ROUND(IF((I21)&gt;(13482*10),((13482*10)*0.0304),(I21)*0.0304),2)</f>
        <v>2128</v>
      </c>
      <c r="N21" s="16">
        <f t="shared" ref="N21:N24" si="21">ROUND(IF((I21)&gt;(13482*20),((13482*20)*0.071),(I21)*0.071),2)</f>
        <v>4970</v>
      </c>
      <c r="O21" s="16">
        <f t="shared" ref="O21:O24" si="22">ROUND(IF((I21)&gt;(13482*10),((13482*10)*0.0709),(I21)*0.0709),2)</f>
        <v>4963</v>
      </c>
      <c r="P21" s="16">
        <f t="shared" ref="P21:P24" si="23">+ROUND(IF(I21&gt;(13482*4),((13482*4)*0.0115),I21*0.0115),2)</f>
        <v>620.16999999999996</v>
      </c>
      <c r="Q21" s="25">
        <f t="shared" ref="Q21:Q24" si="24">+I21-J21-K21-L21-M21</f>
        <v>60466.559999999998</v>
      </c>
    </row>
    <row r="22" spans="1:17" s="99" customFormat="1" ht="22.5" x14ac:dyDescent="0.3">
      <c r="A22" s="147" t="s">
        <v>118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</row>
    <row r="23" spans="1:17" x14ac:dyDescent="0.3">
      <c r="A23" s="6">
        <v>12</v>
      </c>
      <c r="B23" s="68" t="s">
        <v>115</v>
      </c>
      <c r="C23" s="104" t="s">
        <v>146</v>
      </c>
      <c r="D23" s="68" t="s">
        <v>156</v>
      </c>
      <c r="E23" s="7" t="s">
        <v>155</v>
      </c>
      <c r="F23" s="8" t="s">
        <v>106</v>
      </c>
      <c r="G23" s="9">
        <v>44208</v>
      </c>
      <c r="H23" s="9">
        <v>44389</v>
      </c>
      <c r="I23" s="10">
        <v>140000</v>
      </c>
      <c r="J23" s="11">
        <f>ROUND(IF(((I23-L23-M23)&gt;34685.01)*((I23-L23-M23)&lt;52027.43),(((I23-L23-M23)-34685.01)*0.15),+IF(((I23-L23-M23)&gt;52027.43)*((I23-L23-M23)&lt;72260.26),((((I23-L23-M23)-52027.43)*0.2)+2601.33),+IF((I23-L23-M23)&gt;72260.26,(((I23-L23-M23)-72260.26)*25%)+6648,0))),2)</f>
        <v>21553.8</v>
      </c>
      <c r="K23" s="10">
        <v>25</v>
      </c>
      <c r="L23" s="10">
        <f>ROUND(IF((I23)&gt;(13482*20),((13482*20)*0.0287),(I23)*0.0287),2)</f>
        <v>4018</v>
      </c>
      <c r="M23" s="10">
        <f>ROUND(IF((I23)&gt;(13482*10),((13482*10)*0.0304),(I23)*0.0304),2)</f>
        <v>4098.53</v>
      </c>
      <c r="N23" s="10">
        <f>ROUND(IF((I23)&gt;(13482*20),((13482*20)*0.071),(I23)*0.071),2)</f>
        <v>9940</v>
      </c>
      <c r="O23" s="10">
        <f>ROUND(IF((I23)&gt;(13482*10),((13482*10)*0.0709),(I23)*0.0709),2)</f>
        <v>9558.74</v>
      </c>
      <c r="P23" s="12">
        <f>+ROUND(IF(I23&gt;(13482*4),((13482*4)*0.0115),I23*0.0115),2)</f>
        <v>620.16999999999996</v>
      </c>
      <c r="Q23" s="13">
        <f>+I23-J23-K23-L23-M23</f>
        <v>110304.67</v>
      </c>
    </row>
    <row r="24" spans="1:17" s="98" customFormat="1" ht="19.5" thickBot="1" x14ac:dyDescent="0.35">
      <c r="A24" s="6">
        <v>13</v>
      </c>
      <c r="B24" s="14" t="s">
        <v>138</v>
      </c>
      <c r="C24" s="103" t="s">
        <v>146</v>
      </c>
      <c r="D24" s="59" t="s">
        <v>156</v>
      </c>
      <c r="E24" s="59" t="s">
        <v>139</v>
      </c>
      <c r="F24" s="14" t="s">
        <v>106</v>
      </c>
      <c r="G24" s="15">
        <v>44348</v>
      </c>
      <c r="H24" s="15">
        <v>44531</v>
      </c>
      <c r="I24" s="16">
        <v>56000</v>
      </c>
      <c r="J24" s="16">
        <f t="shared" si="18"/>
        <v>2733.92</v>
      </c>
      <c r="K24" s="16">
        <v>29</v>
      </c>
      <c r="L24" s="16">
        <f t="shared" si="19"/>
        <v>1607.2</v>
      </c>
      <c r="M24" s="16">
        <f t="shared" si="20"/>
        <v>1702.4</v>
      </c>
      <c r="N24" s="16">
        <f t="shared" si="21"/>
        <v>3976</v>
      </c>
      <c r="O24" s="16">
        <f t="shared" si="22"/>
        <v>3970.4</v>
      </c>
      <c r="P24" s="16">
        <f t="shared" si="23"/>
        <v>620.16999999999996</v>
      </c>
      <c r="Q24" s="25">
        <f t="shared" si="24"/>
        <v>49927.48</v>
      </c>
    </row>
    <row r="25" spans="1:17" ht="19.5" thickBot="1" x14ac:dyDescent="0.35">
      <c r="A25" s="143" t="s">
        <v>67</v>
      </c>
      <c r="B25" s="144"/>
      <c r="C25" s="144"/>
      <c r="D25" s="144"/>
      <c r="E25" s="144"/>
      <c r="F25" s="144"/>
      <c r="G25" s="144"/>
      <c r="H25" s="145"/>
      <c r="I25" s="29">
        <f t="shared" ref="I25:Q25" si="25">SUM(I12:I24)</f>
        <v>778000</v>
      </c>
      <c r="J25" s="29">
        <f t="shared" si="25"/>
        <v>85141.97</v>
      </c>
      <c r="K25" s="29">
        <f t="shared" si="25"/>
        <v>232</v>
      </c>
      <c r="L25" s="29">
        <f t="shared" si="25"/>
        <v>22328.600000000002</v>
      </c>
      <c r="M25" s="29">
        <f t="shared" si="25"/>
        <v>23336.260000000002</v>
      </c>
      <c r="N25" s="29">
        <f t="shared" si="25"/>
        <v>55238</v>
      </c>
      <c r="O25" s="29">
        <f t="shared" si="25"/>
        <v>54425.68</v>
      </c>
      <c r="P25" s="30">
        <f t="shared" si="25"/>
        <v>5421.36</v>
      </c>
      <c r="Q25" s="29">
        <f t="shared" si="25"/>
        <v>646961.16999999993</v>
      </c>
    </row>
    <row r="26" spans="1:17" x14ac:dyDescent="0.3">
      <c r="A26" s="1"/>
      <c r="I26" s="5" t="s">
        <v>0</v>
      </c>
      <c r="J26" s="1"/>
      <c r="K26" s="1" t="s">
        <v>0</v>
      </c>
      <c r="L26" s="1"/>
      <c r="M26" s="1"/>
      <c r="N26" s="1"/>
      <c r="O26" s="1"/>
      <c r="P26" s="1"/>
    </row>
    <row r="27" spans="1:17" x14ac:dyDescent="0.3">
      <c r="A27" s="1"/>
      <c r="B27" s="1"/>
      <c r="C27" s="1"/>
      <c r="D27" s="1"/>
      <c r="E27" s="32"/>
      <c r="F27" s="33"/>
      <c r="G27" s="33"/>
      <c r="H27" s="33"/>
      <c r="I27" s="1"/>
      <c r="J27" s="34"/>
      <c r="K27" s="1"/>
      <c r="L27" s="34"/>
      <c r="M27" s="34"/>
      <c r="N27" s="34"/>
      <c r="O27" s="1"/>
      <c r="P27" s="1"/>
      <c r="Q27" s="34"/>
    </row>
    <row r="28" spans="1:17" s="35" customFormat="1" x14ac:dyDescent="0.3">
      <c r="A28" s="1"/>
      <c r="B28" s="1"/>
      <c r="C28" s="1"/>
      <c r="D28" s="1"/>
      <c r="E28" s="32"/>
      <c r="F28" s="33"/>
      <c r="G28" s="33"/>
      <c r="H28" s="33"/>
      <c r="I28" s="1"/>
      <c r="J28" s="1"/>
      <c r="K28" s="1"/>
      <c r="L28" s="34"/>
      <c r="M28" s="34"/>
      <c r="N28" s="34"/>
      <c r="O28" s="34"/>
      <c r="P28" s="34"/>
      <c r="Q28" s="34"/>
    </row>
    <row r="29" spans="1:17" ht="19.5" thickBot="1" x14ac:dyDescent="0.35">
      <c r="A29" s="1"/>
      <c r="D29" s="3" t="s">
        <v>32</v>
      </c>
      <c r="E29" s="36">
        <f>I25+O25+N25+P25</f>
        <v>893085.04</v>
      </c>
      <c r="G29" s="37"/>
      <c r="J29" s="1"/>
      <c r="K29" s="1"/>
      <c r="L29" s="1"/>
      <c r="M29" s="34"/>
      <c r="N29" s="34"/>
      <c r="O29" s="34"/>
      <c r="P29" s="34"/>
      <c r="Q29" s="38"/>
    </row>
    <row r="30" spans="1:17" ht="19.5" thickTop="1" x14ac:dyDescent="0.3">
      <c r="A30" s="1"/>
      <c r="B30" s="3"/>
      <c r="C30" s="3"/>
      <c r="D30" s="3"/>
      <c r="E30" s="39"/>
      <c r="G30" s="37"/>
      <c r="J30" s="1"/>
      <c r="K30" s="1"/>
      <c r="L30" s="1"/>
      <c r="M30" s="34"/>
      <c r="N30" s="34"/>
      <c r="O30" s="34"/>
      <c r="P30" s="34"/>
      <c r="Q30" s="38"/>
    </row>
    <row r="31" spans="1:17" x14ac:dyDescent="0.3">
      <c r="A31" s="1"/>
      <c r="B31" s="3"/>
      <c r="C31" s="3"/>
      <c r="D31" s="3"/>
      <c r="E31" s="39"/>
      <c r="G31" s="37"/>
      <c r="I31" s="40"/>
      <c r="J31" s="1"/>
      <c r="K31" s="1"/>
      <c r="L31" s="1"/>
      <c r="M31" s="34"/>
      <c r="N31" s="34"/>
      <c r="O31" s="34"/>
      <c r="P31" s="34"/>
      <c r="Q31" s="38"/>
    </row>
    <row r="32" spans="1:17" x14ac:dyDescent="0.3">
      <c r="A32" s="1"/>
      <c r="B32" s="3"/>
      <c r="C32" s="3"/>
      <c r="D32" s="3"/>
      <c r="E32" s="39"/>
      <c r="G32" s="37"/>
      <c r="J32" s="1"/>
      <c r="K32" s="1"/>
      <c r="L32" s="1"/>
      <c r="M32" s="34"/>
      <c r="N32" s="34"/>
      <c r="O32" s="34"/>
      <c r="P32" s="34"/>
      <c r="Q32" s="38"/>
    </row>
    <row r="33" spans="1:17" x14ac:dyDescent="0.3">
      <c r="A33" s="1"/>
      <c r="B33" s="3"/>
      <c r="C33" s="3"/>
      <c r="D33" s="3"/>
      <c r="E33" s="39"/>
      <c r="G33" s="37"/>
      <c r="J33" s="41"/>
      <c r="K33" s="1"/>
      <c r="L33" s="1"/>
      <c r="M33" s="34"/>
      <c r="N33" s="34"/>
      <c r="O33" s="34"/>
      <c r="P33" s="34"/>
      <c r="Q33" s="38"/>
    </row>
    <row r="34" spans="1:17" ht="19.5" thickBot="1" x14ac:dyDescent="0.35">
      <c r="A34" s="1"/>
      <c r="B34" s="42"/>
      <c r="C34" s="106"/>
      <c r="E34" s="43"/>
      <c r="F34" s="41"/>
      <c r="G34" s="44"/>
      <c r="H34" s="45"/>
      <c r="I34" s="45"/>
    </row>
    <row r="35" spans="1:17" x14ac:dyDescent="0.3">
      <c r="A35" s="1"/>
      <c r="B35" s="46" t="s">
        <v>96</v>
      </c>
      <c r="C35" s="46"/>
      <c r="E35" s="46" t="s">
        <v>97</v>
      </c>
      <c r="G35" s="132" t="s">
        <v>95</v>
      </c>
      <c r="H35" s="132"/>
      <c r="I35" s="132"/>
      <c r="J35" s="132"/>
    </row>
    <row r="36" spans="1:17" x14ac:dyDescent="0.3">
      <c r="A36" s="47"/>
      <c r="B36" s="5" t="s">
        <v>110</v>
      </c>
      <c r="E36" s="5" t="s">
        <v>108</v>
      </c>
      <c r="G36" s="126" t="s">
        <v>107</v>
      </c>
      <c r="H36" s="126"/>
      <c r="I36" s="126"/>
      <c r="J36" s="126"/>
    </row>
    <row r="37" spans="1:17" x14ac:dyDescent="0.3">
      <c r="A37" s="48"/>
    </row>
    <row r="38" spans="1:17" x14ac:dyDescent="0.3">
      <c r="A38" s="47"/>
    </row>
    <row r="39" spans="1:17" x14ac:dyDescent="0.3">
      <c r="A39" s="47"/>
    </row>
    <row r="40" spans="1:17" x14ac:dyDescent="0.3">
      <c r="A40" s="1"/>
    </row>
    <row r="41" spans="1:17" x14ac:dyDescent="0.3">
      <c r="A41" s="1"/>
    </row>
    <row r="42" spans="1:17" x14ac:dyDescent="0.3">
      <c r="A42" s="1"/>
      <c r="E42" s="40"/>
    </row>
    <row r="46" spans="1:17" x14ac:dyDescent="0.3">
      <c r="B46" s="31"/>
      <c r="C46" s="31"/>
    </row>
    <row r="49" spans="2:3" x14ac:dyDescent="0.3">
      <c r="B49" s="31"/>
      <c r="C49" s="31"/>
    </row>
  </sheetData>
  <mergeCells count="11">
    <mergeCell ref="G35:J35"/>
    <mergeCell ref="G36:J36"/>
    <mergeCell ref="A5:Q5"/>
    <mergeCell ref="A6:Q6"/>
    <mergeCell ref="A7:Q7"/>
    <mergeCell ref="A25:H25"/>
    <mergeCell ref="A9:Q9"/>
    <mergeCell ref="A14:Q14"/>
    <mergeCell ref="A17:Q17"/>
    <mergeCell ref="A19:Q19"/>
    <mergeCell ref="A22:Q22"/>
  </mergeCells>
  <pageMargins left="0.2" right="0.17" top="1.31" bottom="0.75" header="0.3" footer="0.3"/>
  <pageSetup paperSize="5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Nomina Fijo</vt:lpstr>
      <vt:lpstr>Nomina Contratado   </vt:lpstr>
      <vt:lpstr>'Nomina Contratado   '!Área_de_impresión</vt:lpstr>
      <vt:lpstr>'Nomina Fijo'!Área_de_impresión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Caroline Ruiz</cp:lastModifiedBy>
  <cp:lastPrinted>2021-08-03T03:01:53Z</cp:lastPrinted>
  <dcterms:created xsi:type="dcterms:W3CDTF">2019-04-22T15:13:08Z</dcterms:created>
  <dcterms:modified xsi:type="dcterms:W3CDTF">2022-04-26T16:48:50Z</dcterms:modified>
</cp:coreProperties>
</file>