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4\OAI 2024\1-ENERO\CONTABILIDAD\"/>
    </mc:Choice>
  </mc:AlternateContent>
  <xr:revisionPtr revIDLastSave="0" documentId="13_ncr:1_{4470059A-C853-48FC-A0E7-E8DE52B8D974}" xr6:coauthVersionLast="36" xr6:coauthVersionMax="36" xr10:uidLastSave="{00000000-0000-0000-0000-000000000000}"/>
  <bookViews>
    <workbookView xWindow="-120" yWindow="-120" windowWidth="20730" windowHeight="11160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M17" i="2" l="1"/>
  <c r="N17" i="2"/>
  <c r="O17" i="2"/>
  <c r="P17" i="2"/>
  <c r="L17" i="2"/>
  <c r="F45" i="2" l="1"/>
  <c r="G45" i="2"/>
  <c r="H45" i="2"/>
  <c r="I45" i="2"/>
  <c r="J45" i="2"/>
  <c r="K45" i="2"/>
  <c r="L45" i="2"/>
  <c r="M45" i="2"/>
  <c r="D45" i="2"/>
  <c r="E45" i="2"/>
  <c r="J37" i="2"/>
  <c r="I37" i="2"/>
  <c r="H37" i="2"/>
  <c r="G37" i="2"/>
  <c r="F37" i="2"/>
  <c r="E37" i="2"/>
  <c r="E52" i="2"/>
  <c r="F52" i="2"/>
  <c r="G52" i="2"/>
  <c r="H52" i="2"/>
  <c r="I52" i="2"/>
  <c r="J52" i="2"/>
  <c r="J17" i="2"/>
  <c r="I17" i="2" l="1"/>
  <c r="D52" i="2" l="1"/>
  <c r="H17" i="2" l="1"/>
  <c r="Q54" i="2" l="1"/>
  <c r="Q55" i="2"/>
  <c r="Q56" i="2"/>
  <c r="Q57" i="2"/>
  <c r="Q58" i="2"/>
  <c r="Q59" i="2"/>
  <c r="Q60" i="2"/>
  <c r="Q61" i="2"/>
  <c r="Q53" i="2"/>
  <c r="Q44" i="2"/>
  <c r="Q43" i="2"/>
  <c r="Q42" i="2"/>
  <c r="Q41" i="2"/>
  <c r="Q40" i="2"/>
  <c r="Q39" i="2"/>
  <c r="Q38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6" i="2"/>
  <c r="Q13" i="2"/>
  <c r="Q14" i="2"/>
  <c r="Q15" i="2"/>
  <c r="Q12" i="2"/>
  <c r="N52" i="2" l="1"/>
  <c r="O52" i="2"/>
  <c r="P52" i="2"/>
  <c r="O27" i="2"/>
  <c r="P27" i="2"/>
  <c r="P11" i="2"/>
  <c r="P10" i="2" l="1"/>
  <c r="P7" i="2" s="1"/>
  <c r="O11" i="2"/>
  <c r="O10" i="2" s="1"/>
  <c r="O7" i="2" s="1"/>
  <c r="N27" i="2" l="1"/>
  <c r="K17" i="2" l="1"/>
  <c r="M52" i="2" l="1"/>
  <c r="M37" i="2"/>
  <c r="M27" i="2"/>
  <c r="M11" i="2"/>
  <c r="L52" i="2" l="1"/>
  <c r="L37" i="2"/>
  <c r="L27" i="2"/>
  <c r="L11" i="2"/>
  <c r="C17" i="2" l="1"/>
  <c r="C27" i="2"/>
  <c r="C37" i="2"/>
  <c r="C46" i="2"/>
  <c r="C45" i="2" s="1"/>
  <c r="D46" i="2"/>
  <c r="D37" i="2"/>
  <c r="D27" i="2"/>
  <c r="D17" i="2"/>
  <c r="D11" i="2"/>
  <c r="D10" i="2" l="1"/>
  <c r="L83" i="2"/>
  <c r="M83" i="2"/>
  <c r="O83" i="2"/>
  <c r="P83" i="2"/>
  <c r="N11" i="2"/>
  <c r="N83" i="2" s="1"/>
  <c r="K52" i="2"/>
  <c r="K37" i="2"/>
  <c r="K27" i="2"/>
  <c r="J27" i="2"/>
  <c r="I27" i="2"/>
  <c r="H27" i="2"/>
  <c r="G27" i="2"/>
  <c r="F27" i="2"/>
  <c r="E27" i="2"/>
  <c r="G17" i="2"/>
  <c r="F17" i="2"/>
  <c r="E11" i="2"/>
  <c r="K11" i="2"/>
  <c r="J11" i="2"/>
  <c r="I11" i="2"/>
  <c r="H11" i="2"/>
  <c r="G11" i="2"/>
  <c r="F11" i="2"/>
  <c r="Q37" i="2" l="1"/>
  <c r="J10" i="2"/>
  <c r="J7" i="2" s="1"/>
  <c r="K83" i="2"/>
  <c r="Q52" i="2"/>
  <c r="G83" i="2"/>
  <c r="Q27" i="2"/>
  <c r="I10" i="2"/>
  <c r="I7" i="2" s="1"/>
  <c r="Q11" i="2"/>
  <c r="F10" i="2"/>
  <c r="F7" i="2" s="1"/>
  <c r="F83" i="2"/>
  <c r="H10" i="2"/>
  <c r="H7" i="2" s="1"/>
  <c r="J83" i="2"/>
  <c r="K10" i="2"/>
  <c r="K7" i="2" s="1"/>
  <c r="I83" i="2"/>
  <c r="G10" i="2"/>
  <c r="E17" i="2"/>
  <c r="E10" i="2" s="1"/>
  <c r="E7" i="2" s="1"/>
  <c r="H83" i="2"/>
  <c r="N10" i="2"/>
  <c r="N7" i="2" s="1"/>
  <c r="M10" i="2"/>
  <c r="M7" i="2" s="1"/>
  <c r="L10" i="2"/>
  <c r="L7" i="2" s="1"/>
  <c r="E83" i="2" l="1"/>
  <c r="Q17" i="2"/>
  <c r="Q83" i="2" s="1"/>
  <c r="Q10" i="2"/>
  <c r="C52" i="2"/>
  <c r="D83" i="2" l="1"/>
  <c r="C10" i="2"/>
  <c r="C83" i="2"/>
</calcChain>
</file>

<file path=xl/sharedStrings.xml><?xml version="1.0" encoding="utf-8"?>
<sst xmlns="http://schemas.openxmlformats.org/spreadsheetml/2006/main" count="114" uniqueCount="114">
  <si>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</si>
  <si>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</si>
  <si>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</si>
  <si>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</si>
  <si>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</si>
  <si>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</si>
  <si>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</si>
  <si>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</si>
  <si>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</si>
  <si>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</si>
  <si>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</si>
  <si>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</si>
  <si>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</si>
  <si>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</si>
  <si>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</si>
  <si>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</si>
  <si>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</si>
  <si>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</si>
  <si>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</si>
  <si>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</si>
  <si>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</si>
  <si>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</si>
  <si>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</si>
  <si>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</si>
  <si>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</si>
  <si>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</si>
  <si>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</si>
  <si>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</si>
  <si>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</si>
  <si>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</si>
  <si>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</si>
  <si>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</si>
  <si>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</si>
  <si>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</si>
  <si>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</si>
  <si>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</si>
  <si>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</si>
  <si>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</si>
  <si>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</si>
  <si>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</si>
  <si>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</si>
  <si>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</si>
  <si>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</si>
  <si>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</si>
  <si>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</si>
  <si>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</si>
  <si>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</si>
  <si>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</si>
  <si>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</si>
  <si>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</si>
  <si>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</si>
  <si>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</si>
  <si>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</si>
  <si>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</si>
  <si>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</si>
  <si>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</si>
  <si>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</si>
  <si>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</si>
  <si>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</si>
  <si>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</si>
  <si>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</si>
  <si>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</si>
  <si>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</si>
  <si>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</si>
  <si>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</si>
  <si>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</si>
  <si>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</si>
  <si>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</si>
  <si>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</si>
  <si>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</si>
  <si>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</si>
  <si>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</si>
  <si>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</si>
  <si>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</si>
  <si>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</si>
  <si>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</si>
  <si>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</si>
  <si>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</si>
  <si>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</si>
  <si>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</si>
  <si>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</si>
  <si>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</si>
  <si>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</si>
  <si>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</si>
  <si>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</si>
  <si>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</si>
  <si>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</si>
  <si>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</si>
  <si>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</si>
  <si>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</si>
  <si>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</si>
  <si>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</si>
  <si>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</si>
  <si>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Ejecución de Gastos  y Aplicaciones Financieras</t>
  </si>
  <si>
    <t>Valores en RD$</t>
  </si>
  <si>
    <t>Fuente: SIGEF</t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</si>
  <si>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</si>
  <si>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</si>
  <si>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</si>
  <si>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</si>
  <si>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</si>
  <si>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</si>
  <si>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t>Revisado por:</t>
  </si>
  <si>
    <t>Aprobado por:</t>
  </si>
  <si>
    <t>Brenda Matos</t>
  </si>
  <si>
    <t>María Lajara</t>
  </si>
  <si>
    <t>Encargada de Contabilidad</t>
  </si>
  <si>
    <t xml:space="preserve"> Encargada Adminsitrativa-Financiera</t>
  </si>
  <si>
    <t>AÑO 2023</t>
  </si>
  <si>
    <t>1. Presupuesto aprobado: Se refiere al presupuesto aprobado en la Ley de Presupuesto General del Estado.</t>
  </si>
  <si>
    <t xml:space="preserve">2. Presupuesto modificado:  Se refiere al presupuesto aprobado en caso de que el Congreso Nacional apruebe un presupuesto complementario. </t>
  </si>
  <si>
    <t>3. Total devengado: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</si>
  <si>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Fecha de registro: hasta el 31 de enero 2024</t>
  </si>
  <si>
    <t>Fecha de imputación: hasta el 31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</si>
</sst>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b/>
      <sz val="4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Border="1"/>
    <xf numFmtId="164" fontId="7" fillId="4" borderId="0" xfId="0" applyNumberFormat="1" applyFont="1" applyFill="1" applyBorder="1"/>
    <xf numFmtId="0" fontId="6" fillId="0" borderId="0" xfId="0" applyFont="1"/>
    <xf numFmtId="0" fontId="9" fillId="4" borderId="0" xfId="0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43" fontId="6" fillId="0" borderId="0" xfId="1" applyFont="1" applyAlignment="1">
      <alignment vertical="center" wrapText="1"/>
    </xf>
    <xf numFmtId="43" fontId="6" fillId="0" borderId="0" xfId="1" applyFont="1" applyFill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2" borderId="0" xfId="1" applyFont="1" applyFill="1" applyAlignment="1">
      <alignment vertical="center" wrapText="1"/>
    </xf>
    <xf numFmtId="0" fontId="8" fillId="0" borderId="3" xfId="0" applyFont="1" applyBorder="1" applyAlignment="1">
      <alignment vertical="top" wrapText="1" readingOrder="1"/>
    </xf>
    <xf numFmtId="0" fontId="8" fillId="0" borderId="0" xfId="0" applyFont="1" applyBorder="1" applyAlignment="1">
      <alignment vertical="top" wrapText="1" readingOrder="1"/>
    </xf>
    <xf numFmtId="43" fontId="8" fillId="0" borderId="0" xfId="1" applyFont="1" applyBorder="1" applyAlignment="1">
      <alignment vertical="top" wrapText="1" readingOrder="1"/>
    </xf>
    <xf numFmtId="43" fontId="8" fillId="0" borderId="0" xfId="0" applyNumberFormat="1" applyFont="1" applyBorder="1" applyAlignment="1">
      <alignment vertical="top" wrapText="1" readingOrder="1"/>
    </xf>
    <xf numFmtId="0" fontId="5" fillId="3" borderId="7" xfId="0" applyFont="1" applyFill="1" applyBorder="1" applyAlignment="1">
      <alignment horizontal="center" vertical="center"/>
    </xf>
    <xf numFmtId="43" fontId="5" fillId="0" borderId="1" xfId="1" applyFont="1" applyBorder="1"/>
    <xf numFmtId="43" fontId="5" fillId="2" borderId="1" xfId="1" applyFont="1" applyFill="1" applyBorder="1" applyAlignment="1">
      <alignment horizontal="left" vertical="center" wrapText="1"/>
    </xf>
    <xf numFmtId="43" fontId="5" fillId="6" borderId="0" xfId="1" applyFont="1" applyFill="1" applyAlignment="1">
      <alignment vertical="center" wrapText="1"/>
    </xf>
    <xf numFmtId="43" fontId="5" fillId="6" borderId="0" xfId="1" applyFont="1" applyFill="1"/>
    <xf numFmtId="43" fontId="6" fillId="0" borderId="0" xfId="1" applyFont="1"/>
    <xf numFmtId="43" fontId="5" fillId="3" borderId="4" xfId="1" applyFont="1" applyFill="1" applyBorder="1"/>
    <xf numFmtId="43" fontId="5" fillId="3" borderId="0" xfId="1" applyFont="1" applyFill="1"/>
    <xf numFmtId="43" fontId="6" fillId="0" borderId="0" xfId="1" applyFont="1" applyAlignment="1">
      <alignment horizontal="left" vertical="center" wrapText="1"/>
    </xf>
    <xf numFmtId="43" fontId="5" fillId="6" borderId="4" xfId="1" applyFont="1" applyFill="1" applyBorder="1"/>
    <xf numFmtId="0" fontId="6" fillId="0" borderId="0" xfId="0" applyFont="1" applyBorder="1" applyAlignment="1">
      <alignment horizontal="left" indent="2"/>
    </xf>
    <xf numFmtId="43" fontId="6" fillId="2" borderId="0" xfId="1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43" fontId="5" fillId="5" borderId="0" xfId="1" applyFont="1" applyFill="1" applyBorder="1"/>
    <xf numFmtId="43" fontId="8" fillId="0" borderId="0" xfId="0" applyNumberFormat="1" applyFont="1" applyBorder="1" applyAlignment="1">
      <alignment horizontal="right" wrapText="1" readingOrder="1"/>
    </xf>
    <xf numFmtId="0" fontId="6" fillId="0" borderId="0" xfId="0" applyFont="1" applyBorder="1" applyAlignment="1"/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43" fontId="5" fillId="5" borderId="7" xfId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174709</xdr:colOff>
      <xdr:row>0</xdr:row>
      <xdr:rowOff>83004</xdr:rowOff>
    </xdr:from>
    <xdr:to>
      <xdr:col>1</xdr:col>
      <xdr:colOff>3226595</xdr:colOff>
      <xdr:row>4</xdr:row>
      <xdr:rowOff>190500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09" y="83004"/>
          <a:ext cx="3051886" cy="1440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269423</xdr:colOff>
      <xdr:row>0</xdr:row>
      <xdr:rowOff>318407</xdr:rowOff>
    </xdr:from>
    <xdr:to>
      <xdr:col>15</xdr:col>
      <xdr:colOff>1217846</xdr:colOff>
      <xdr:row>5</xdr:row>
      <xdr:rowOff>51955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34378" y="318407"/>
          <a:ext cx="2576332" cy="137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Q103"/>
  <sheetViews>
    <sheetView showGridLines="0" tabSelected="1" view="pageBreakPreview" topLeftCell="C49" zoomScale="60" zoomScaleNormal="55" workbookViewId="0">
      <selection activeCell="G58" sqref="G58"/>
    </sheetView>
  </sheetViews>
  <sheetFormatPr baseColWidth="10" defaultColWidth="11.42578125" defaultRowHeight="61.5" x14ac:dyDescent="0.85"/>
  <cols>
    <col min="1" max="1" width="11.42578125" style="1" customWidth="1"/>
    <col min="2" max="2" width="106.28515625" style="1" customWidth="1"/>
    <col min="3" max="4" width="28.140625" style="1" customWidth="1"/>
    <col min="5" max="17" width="24.42578125" style="1" customWidth="1"/>
    <col min="18" max="16384" width="11.42578125" style="1"/>
  </cols>
  <sheetData>
    <row r="1" spans="1:17" ht="26.25" customHeight="1" x14ac:dyDescent="0.85"/>
    <row r="2" spans="1:17" ht="26.25" customHeight="1" x14ac:dyDescent="0.85">
      <c r="A2" s="52" t="s">
        <v>91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7" ht="26.25" customHeight="1" x14ac:dyDescent="0.85">
      <c r="A3" s="52" t="s">
        <v>92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7" ht="26.25" customHeight="1" x14ac:dyDescent="0.85">
      <c r="A4" s="52" t="s">
        <v>108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46"/>
      <c r="P4" s="46"/>
    </row>
    <row r="5" spans="1:17" ht="26.25" customHeight="1" x14ac:dyDescent="0.85">
      <c r="A5" s="52" t="s">
        <v>93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46"/>
      <c r="P5" s="46"/>
    </row>
    <row r="6" spans="1:17" ht="26.25" customHeight="1" x14ac:dyDescent="0.85">
      <c r="A6" s="52" t="s">
        <v>94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46"/>
      <c r="P6" s="46"/>
    </row>
    <row r="7" spans="1:17" ht="45" customHeight="1" x14ac:dyDescent="0.85">
      <c r="A7" s="25"/>
      <c r="B7" s="26"/>
      <c r="C7" s="27"/>
      <c r="D7" s="28"/>
      <c r="E7" s="43">
        <f>+E10-4811653.96</f>
        <v>110736</v>
      </c>
      <c r="F7" s="28">
        <f>5120198.43-F10</f>
        <v>5120198.43</v>
      </c>
      <c r="G7" s="26"/>
      <c r="H7" s="28">
        <f>+H10-9031019.56</f>
        <v>-9031019.5600000005</v>
      </c>
      <c r="I7" s="28">
        <f>+I10-14484104.47</f>
        <v>-14484104.470000001</v>
      </c>
      <c r="J7" s="28">
        <f>+J10-14664174.03</f>
        <v>-14664174.029999999</v>
      </c>
      <c r="K7" s="28">
        <f>+K10-24806784.92</f>
        <v>-24806784.920000002</v>
      </c>
      <c r="L7" s="28">
        <f>+L10-61404704.09</f>
        <v>-61404704.090000004</v>
      </c>
      <c r="M7" s="28">
        <f>+M10-5567746.23</f>
        <v>-5567746.2300000004</v>
      </c>
      <c r="N7" s="28">
        <f>+N10-39855258.91</f>
        <v>-39855258.909999996</v>
      </c>
      <c r="O7" s="28">
        <f>+O10-25981188.46</f>
        <v>-25981188.460000001</v>
      </c>
      <c r="P7" s="28">
        <f>+P10-16881613.69</f>
        <v>-16881613.690000001</v>
      </c>
      <c r="Q7" s="7"/>
    </row>
    <row r="8" spans="1:17" s="2" customFormat="1" ht="53.45" customHeight="1" x14ac:dyDescent="0.8">
      <c r="A8" s="53"/>
      <c r="B8" s="54" t="s">
        <v>65</v>
      </c>
      <c r="C8" s="54" t="s">
        <v>90</v>
      </c>
      <c r="D8" s="55" t="s">
        <v>89</v>
      </c>
      <c r="E8" s="57" t="s">
        <v>88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</row>
    <row r="9" spans="1:17" s="2" customFormat="1" ht="60.75" x14ac:dyDescent="0.8">
      <c r="A9" s="53"/>
      <c r="B9" s="54"/>
      <c r="C9" s="54"/>
      <c r="D9" s="56"/>
      <c r="E9" s="29" t="s">
        <v>76</v>
      </c>
      <c r="F9" s="29" t="s">
        <v>77</v>
      </c>
      <c r="G9" s="29" t="s">
        <v>78</v>
      </c>
      <c r="H9" s="29" t="s">
        <v>79</v>
      </c>
      <c r="I9" s="29" t="s">
        <v>80</v>
      </c>
      <c r="J9" s="29" t="s">
        <v>81</v>
      </c>
      <c r="K9" s="29" t="s">
        <v>82</v>
      </c>
      <c r="L9" s="29" t="s">
        <v>83</v>
      </c>
      <c r="M9" s="29" t="s">
        <v>84</v>
      </c>
      <c r="N9" s="29" t="s">
        <v>85</v>
      </c>
      <c r="O9" s="29" t="s">
        <v>86</v>
      </c>
      <c r="P9" s="29" t="s">
        <v>87</v>
      </c>
      <c r="Q9" s="29" t="s">
        <v>75</v>
      </c>
    </row>
    <row r="10" spans="1:17" ht="26.25" customHeight="1" x14ac:dyDescent="0.85">
      <c r="A10" s="18"/>
      <c r="B10" s="30" t="s">
        <v>0</v>
      </c>
      <c r="C10" s="30">
        <f>+C11+C17+C27+C37+C52</f>
        <v>70594062</v>
      </c>
      <c r="D10" s="31">
        <f>+D11+D17+D27+D37+D52</f>
        <v>0</v>
      </c>
      <c r="E10" s="31">
        <f>E11+E17+E27+E37</f>
        <v>4922389.96</v>
      </c>
      <c r="F10" s="31">
        <f>F11+F17+F27+F37+F45+F77</f>
        <v>0</v>
      </c>
      <c r="G10" s="31">
        <f t="shared" ref="G10:O10" si="0">G11+G17+G27+G37+G45+G77+G52</f>
        <v>0</v>
      </c>
      <c r="H10" s="31">
        <f t="shared" si="0"/>
        <v>0</v>
      </c>
      <c r="I10" s="31">
        <f t="shared" si="0"/>
        <v>0</v>
      </c>
      <c r="J10" s="31">
        <f t="shared" si="0"/>
        <v>0</v>
      </c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31">
        <f t="shared" si="0"/>
        <v>0</v>
      </c>
      <c r="P10" s="30">
        <f>P11+P17+P27+P37+P45+P52</f>
        <v>0</v>
      </c>
      <c r="Q10" s="30">
        <f>SUM(E10:P10)</f>
        <v>4922389.96</v>
      </c>
    </row>
    <row r="11" spans="1:17" ht="26.25" customHeight="1" x14ac:dyDescent="0.85">
      <c r="A11" s="19"/>
      <c r="B11" s="32" t="s">
        <v>1</v>
      </c>
      <c r="C11" s="32">
        <f>+C12+C13+C16+C15+C14</f>
        <v>58870248</v>
      </c>
      <c r="D11" s="33">
        <f>+D12+D13+D16+D15+D14</f>
        <v>0</v>
      </c>
      <c r="E11" s="33">
        <f>+E12+E16+E13+E14+E15</f>
        <v>4452590.78</v>
      </c>
      <c r="F11" s="33">
        <f t="shared" ref="F11:P11" si="1">+F12+F16+F13+F14+F15</f>
        <v>0</v>
      </c>
      <c r="G11" s="33">
        <f t="shared" si="1"/>
        <v>0</v>
      </c>
      <c r="H11" s="33">
        <f t="shared" si="1"/>
        <v>0</v>
      </c>
      <c r="I11" s="33">
        <f t="shared" si="1"/>
        <v>0</v>
      </c>
      <c r="J11" s="33">
        <f t="shared" si="1"/>
        <v>0</v>
      </c>
      <c r="K11" s="33">
        <f t="shared" si="1"/>
        <v>0</v>
      </c>
      <c r="L11" s="33">
        <f t="shared" si="1"/>
        <v>0</v>
      </c>
      <c r="M11" s="33">
        <f t="shared" si="1"/>
        <v>0</v>
      </c>
      <c r="N11" s="33">
        <f t="shared" si="1"/>
        <v>0</v>
      </c>
      <c r="O11" s="33">
        <f t="shared" si="1"/>
        <v>0</v>
      </c>
      <c r="P11" s="33">
        <f t="shared" si="1"/>
        <v>0</v>
      </c>
      <c r="Q11" s="33">
        <f>SUM(E11:P11)</f>
        <v>4452590.78</v>
      </c>
    </row>
    <row r="12" spans="1:17" ht="26.25" customHeight="1" x14ac:dyDescent="0.85">
      <c r="A12" s="20"/>
      <c r="B12" s="21" t="s">
        <v>2</v>
      </c>
      <c r="C12" s="21">
        <v>51470391</v>
      </c>
      <c r="D12" s="21"/>
      <c r="E12" s="21">
        <v>3855000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34">
        <f>SUM(E12:P12)</f>
        <v>3855000</v>
      </c>
    </row>
    <row r="13" spans="1:17" ht="26.25" customHeight="1" x14ac:dyDescent="0.85">
      <c r="A13" s="20"/>
      <c r="B13" s="21" t="s">
        <v>3</v>
      </c>
      <c r="C13" s="21">
        <v>309000</v>
      </c>
      <c r="D13" s="21"/>
      <c r="E13" s="21">
        <v>22000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34">
        <f t="shared" ref="Q13:Q15" si="2">SUM(E13:P13)</f>
        <v>22000</v>
      </c>
    </row>
    <row r="14" spans="1:17" ht="26.25" customHeight="1" x14ac:dyDescent="0.85">
      <c r="A14" s="20"/>
      <c r="B14" s="21" t="s">
        <v>4</v>
      </c>
      <c r="C14" s="21">
        <v>0</v>
      </c>
      <c r="D14" s="21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34">
        <f t="shared" si="2"/>
        <v>0</v>
      </c>
    </row>
    <row r="15" spans="1:17" ht="26.25" customHeight="1" x14ac:dyDescent="0.85">
      <c r="A15" s="20"/>
      <c r="B15" s="21" t="s">
        <v>5</v>
      </c>
      <c r="C15" s="21">
        <v>0</v>
      </c>
      <c r="D15" s="21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34">
        <f t="shared" si="2"/>
        <v>0</v>
      </c>
    </row>
    <row r="16" spans="1:17" ht="26.25" customHeight="1" x14ac:dyDescent="0.85">
      <c r="A16" s="20"/>
      <c r="B16" s="21" t="s">
        <v>6</v>
      </c>
      <c r="C16" s="21">
        <v>7090857</v>
      </c>
      <c r="D16" s="21"/>
      <c r="E16" s="21">
        <v>575590.78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34">
        <f>SUM(E16:P16)</f>
        <v>575590.78</v>
      </c>
    </row>
    <row r="17" spans="1:17" ht="26.25" customHeight="1" x14ac:dyDescent="0.85">
      <c r="A17" s="19"/>
      <c r="B17" s="32" t="s">
        <v>7</v>
      </c>
      <c r="C17" s="32">
        <f>C18+C19+C20+C21+C22+C23+C24+C25+C26</f>
        <v>8882314</v>
      </c>
      <c r="D17" s="33">
        <f>D18+D19+D20+D21+D22+D23+D24+D25+D26</f>
        <v>0</v>
      </c>
      <c r="E17" s="33">
        <f>SUM(E18:E26)</f>
        <v>467399.18000000005</v>
      </c>
      <c r="F17" s="33">
        <f>SUM(F18:F26)</f>
        <v>0</v>
      </c>
      <c r="G17" s="33">
        <f>SUM(G18:G26)</f>
        <v>0</v>
      </c>
      <c r="H17" s="33">
        <f>+H18+H20+H22+H23+H24+H19+H21+H25+H26</f>
        <v>0</v>
      </c>
      <c r="I17" s="33">
        <f>+I18+I20+I22+I23+I24+I19+I21+I25+I26</f>
        <v>0</v>
      </c>
      <c r="J17" s="33">
        <f>+J18+J20+J22+J23+J24+J19+J21+J25+J26</f>
        <v>0</v>
      </c>
      <c r="K17" s="33">
        <f>SUM(K18:K26)</f>
        <v>0</v>
      </c>
      <c r="L17" s="33">
        <f>SUM(L18:L26)</f>
        <v>0</v>
      </c>
      <c r="M17" s="33">
        <f t="shared" ref="M17:P17" si="3">SUM(M18:M26)</f>
        <v>0</v>
      </c>
      <c r="N17" s="33">
        <f t="shared" si="3"/>
        <v>0</v>
      </c>
      <c r="O17" s="33">
        <f t="shared" si="3"/>
        <v>0</v>
      </c>
      <c r="P17" s="33">
        <f t="shared" si="3"/>
        <v>0</v>
      </c>
      <c r="Q17" s="33">
        <f>SUM(E17:P17)</f>
        <v>467399.18000000005</v>
      </c>
    </row>
    <row r="18" spans="1:17" ht="26.25" customHeight="1" x14ac:dyDescent="0.85">
      <c r="A18" s="20"/>
      <c r="B18" s="21" t="s">
        <v>8</v>
      </c>
      <c r="C18" s="21">
        <v>1678400</v>
      </c>
      <c r="D18" s="21"/>
      <c r="E18" s="21">
        <v>126358.88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34">
        <f t="shared" ref="Q18:Q44" si="4">SUM(E18:P18)</f>
        <v>126358.88</v>
      </c>
    </row>
    <row r="19" spans="1:17" ht="26.25" customHeight="1" x14ac:dyDescent="0.85">
      <c r="A19" s="20"/>
      <c r="B19" s="21" t="s">
        <v>9</v>
      </c>
      <c r="C19" s="21">
        <v>145000</v>
      </c>
      <c r="D19" s="21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34">
        <f t="shared" si="4"/>
        <v>0</v>
      </c>
    </row>
    <row r="20" spans="1:17" ht="26.25" customHeight="1" x14ac:dyDescent="0.85">
      <c r="A20" s="20"/>
      <c r="B20" s="21" t="s">
        <v>10</v>
      </c>
      <c r="C20" s="21">
        <v>530600</v>
      </c>
      <c r="D20" s="21"/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34">
        <f t="shared" si="4"/>
        <v>0</v>
      </c>
    </row>
    <row r="21" spans="1:17" ht="26.25" customHeight="1" x14ac:dyDescent="0.85">
      <c r="A21" s="20"/>
      <c r="B21" s="21" t="s">
        <v>11</v>
      </c>
      <c r="C21" s="21">
        <v>120000</v>
      </c>
      <c r="D21" s="21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34">
        <f t="shared" si="4"/>
        <v>0</v>
      </c>
    </row>
    <row r="22" spans="1:17" ht="26.25" customHeight="1" x14ac:dyDescent="0.85">
      <c r="A22" s="20"/>
      <c r="B22" s="21" t="s">
        <v>12</v>
      </c>
      <c r="C22" s="21">
        <v>2854529</v>
      </c>
      <c r="D22" s="21"/>
      <c r="E22" s="21">
        <v>189757.53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34">
        <f t="shared" si="4"/>
        <v>189757.53</v>
      </c>
    </row>
    <row r="23" spans="1:17" ht="26.25" customHeight="1" x14ac:dyDescent="0.85">
      <c r="A23" s="20"/>
      <c r="B23" s="21" t="s">
        <v>13</v>
      </c>
      <c r="C23" s="21">
        <v>1820000</v>
      </c>
      <c r="D23" s="21"/>
      <c r="E23" s="21">
        <v>125348.57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34">
        <f t="shared" si="4"/>
        <v>125348.57</v>
      </c>
    </row>
    <row r="24" spans="1:17" ht="26.25" customHeight="1" x14ac:dyDescent="0.85">
      <c r="A24" s="20"/>
      <c r="B24" s="22" t="s">
        <v>14</v>
      </c>
      <c r="C24" s="22">
        <v>820000</v>
      </c>
      <c r="D24" s="21"/>
      <c r="E24" s="21">
        <v>25934.2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34">
        <f t="shared" si="4"/>
        <v>25934.2</v>
      </c>
    </row>
    <row r="25" spans="1:17" ht="26.25" customHeight="1" x14ac:dyDescent="0.85">
      <c r="A25" s="20"/>
      <c r="B25" s="21" t="s">
        <v>15</v>
      </c>
      <c r="C25" s="21">
        <v>572085</v>
      </c>
      <c r="D25" s="21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34">
        <f t="shared" si="4"/>
        <v>0</v>
      </c>
    </row>
    <row r="26" spans="1:17" ht="26.25" customHeight="1" x14ac:dyDescent="0.85">
      <c r="A26" s="20"/>
      <c r="B26" s="21" t="s">
        <v>16</v>
      </c>
      <c r="C26" s="21">
        <v>341700</v>
      </c>
      <c r="D26" s="21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34">
        <f t="shared" si="4"/>
        <v>0</v>
      </c>
    </row>
    <row r="27" spans="1:17" ht="26.25" customHeight="1" x14ac:dyDescent="0.85">
      <c r="A27" s="19"/>
      <c r="B27" s="35" t="s">
        <v>17</v>
      </c>
      <c r="C27" s="35">
        <f>C28+C29+C30+C31+C32+C33+C34+C35+C36</f>
        <v>2338500</v>
      </c>
      <c r="D27" s="35">
        <f>D28+D29+D30+D31+D32+D33+D34+D35+D36</f>
        <v>0</v>
      </c>
      <c r="E27" s="35">
        <f t="shared" ref="E27:F27" si="5">+E28+E29+E30+E31+E32+E33+E34+E36</f>
        <v>2400</v>
      </c>
      <c r="F27" s="35">
        <f t="shared" si="5"/>
        <v>0</v>
      </c>
      <c r="G27" s="35">
        <f>+G28+G29+G30+G31+G32+G33+G34+G36</f>
        <v>0</v>
      </c>
      <c r="H27" s="35">
        <f>+H28+H29+H30+H31+H32+H33+H34+H36+K4</f>
        <v>0</v>
      </c>
      <c r="I27" s="35">
        <f>+I28+I29+I30+I31+I32+I33+I34+I36+L4</f>
        <v>0</v>
      </c>
      <c r="J27" s="35">
        <f t="shared" ref="J27:K27" si="6">+J28+J29+J30+J31+J32+J33+J34+J36+M4</f>
        <v>0</v>
      </c>
      <c r="K27" s="35">
        <f t="shared" si="6"/>
        <v>0</v>
      </c>
      <c r="L27" s="35">
        <f>L28+L36+L29+L31+L30+L32+L33+L34+L35</f>
        <v>0</v>
      </c>
      <c r="M27" s="35">
        <f>M28+M36+M29+M31+M30+M32+M33+M34+M35</f>
        <v>0</v>
      </c>
      <c r="N27" s="35">
        <f>N28+N36+N29+N31+N30+N32+N33+N34+N35</f>
        <v>0</v>
      </c>
      <c r="O27" s="35">
        <f t="shared" ref="O27:P27" si="7">O28+O36+O29+O31+O30+O32+O33+O34+O35</f>
        <v>0</v>
      </c>
      <c r="P27" s="36">
        <f t="shared" si="7"/>
        <v>0</v>
      </c>
      <c r="Q27" s="36">
        <f>SUM(E27:P27)</f>
        <v>2400</v>
      </c>
    </row>
    <row r="28" spans="1:17" ht="26.25" customHeight="1" x14ac:dyDescent="0.85">
      <c r="A28" s="20"/>
      <c r="B28" s="21" t="s">
        <v>18</v>
      </c>
      <c r="C28" s="21">
        <v>120500</v>
      </c>
      <c r="D28" s="21"/>
      <c r="E28" s="21">
        <v>2400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34">
        <f t="shared" si="4"/>
        <v>2400</v>
      </c>
    </row>
    <row r="29" spans="1:17" ht="26.25" customHeight="1" x14ac:dyDescent="0.85">
      <c r="A29" s="20"/>
      <c r="B29" s="21" t="s">
        <v>19</v>
      </c>
      <c r="C29" s="21">
        <v>0</v>
      </c>
      <c r="D29" s="21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34">
        <f t="shared" si="4"/>
        <v>0</v>
      </c>
    </row>
    <row r="30" spans="1:17" ht="26.25" customHeight="1" x14ac:dyDescent="0.85">
      <c r="A30" s="20"/>
      <c r="B30" s="21" t="s">
        <v>20</v>
      </c>
      <c r="C30" s="21">
        <v>108000</v>
      </c>
      <c r="D30" s="21"/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34">
        <f t="shared" si="4"/>
        <v>0</v>
      </c>
    </row>
    <row r="31" spans="1:17" ht="26.25" customHeight="1" x14ac:dyDescent="0.85">
      <c r="A31" s="20"/>
      <c r="B31" s="21" t="s">
        <v>21</v>
      </c>
      <c r="C31" s="21">
        <v>0</v>
      </c>
      <c r="D31" s="21"/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34">
        <f t="shared" si="4"/>
        <v>0</v>
      </c>
    </row>
    <row r="32" spans="1:17" ht="26.25" customHeight="1" x14ac:dyDescent="0.85">
      <c r="A32" s="20"/>
      <c r="B32" s="21" t="s">
        <v>22</v>
      </c>
      <c r="C32" s="21">
        <v>0</v>
      </c>
      <c r="D32" s="21"/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34">
        <f t="shared" si="4"/>
        <v>0</v>
      </c>
    </row>
    <row r="33" spans="1:17" ht="26.25" customHeight="1" x14ac:dyDescent="0.85">
      <c r="A33" s="20"/>
      <c r="B33" s="21" t="s">
        <v>23</v>
      </c>
      <c r="C33" s="21">
        <v>0</v>
      </c>
      <c r="D33" s="21"/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34">
        <f t="shared" si="4"/>
        <v>0</v>
      </c>
    </row>
    <row r="34" spans="1:17" ht="26.25" customHeight="1" x14ac:dyDescent="0.85">
      <c r="A34" s="20"/>
      <c r="B34" s="21" t="s">
        <v>24</v>
      </c>
      <c r="C34" s="21">
        <v>1800000</v>
      </c>
      <c r="D34" s="21"/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34">
        <f t="shared" si="4"/>
        <v>0</v>
      </c>
    </row>
    <row r="35" spans="1:17" ht="26.25" customHeight="1" x14ac:dyDescent="0.85">
      <c r="A35" s="20"/>
      <c r="B35" s="21" t="s">
        <v>25</v>
      </c>
      <c r="C35" s="21">
        <v>0</v>
      </c>
      <c r="D35" s="21"/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34">
        <f t="shared" si="4"/>
        <v>0</v>
      </c>
    </row>
    <row r="36" spans="1:17" ht="26.25" customHeight="1" x14ac:dyDescent="0.85">
      <c r="A36" s="20"/>
      <c r="B36" s="21" t="s">
        <v>26</v>
      </c>
      <c r="C36" s="21">
        <v>310000</v>
      </c>
      <c r="D36" s="21"/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34">
        <f t="shared" si="4"/>
        <v>0</v>
      </c>
    </row>
    <row r="37" spans="1:17" ht="26.25" customHeight="1" x14ac:dyDescent="0.85">
      <c r="A37" s="19"/>
      <c r="B37" s="32" t="s">
        <v>27</v>
      </c>
      <c r="C37" s="32">
        <f>C38+C39+C40+C41+C42+C43+C44</f>
        <v>100000</v>
      </c>
      <c r="D37" s="33">
        <f>D38+D39+D40+D41+D42+D43+D44</f>
        <v>0</v>
      </c>
      <c r="E37" s="33">
        <f t="shared" ref="E37:J37" si="8">E38+E39+E40+E41+E42+E43+E44</f>
        <v>0</v>
      </c>
      <c r="F37" s="33">
        <f t="shared" si="8"/>
        <v>0</v>
      </c>
      <c r="G37" s="33">
        <f t="shared" si="8"/>
        <v>0</v>
      </c>
      <c r="H37" s="33">
        <f t="shared" si="8"/>
        <v>0</v>
      </c>
      <c r="I37" s="33">
        <f t="shared" si="8"/>
        <v>0</v>
      </c>
      <c r="J37" s="33">
        <f t="shared" si="8"/>
        <v>0</v>
      </c>
      <c r="K37" s="33">
        <f t="shared" ref="K37:M37" si="9">+K38+K39+K40+K41+K42+K43+K44</f>
        <v>0</v>
      </c>
      <c r="L37" s="33">
        <f t="shared" si="9"/>
        <v>0</v>
      </c>
      <c r="M37" s="33">
        <f t="shared" si="9"/>
        <v>0</v>
      </c>
      <c r="N37" s="33">
        <v>0</v>
      </c>
      <c r="O37" s="33">
        <v>0</v>
      </c>
      <c r="P37" s="33">
        <v>0</v>
      </c>
      <c r="Q37" s="33">
        <f>SUM(E37:P37)</f>
        <v>0</v>
      </c>
    </row>
    <row r="38" spans="1:17" ht="26.25" customHeight="1" x14ac:dyDescent="0.85">
      <c r="A38" s="20"/>
      <c r="B38" s="21" t="s">
        <v>28</v>
      </c>
      <c r="C38" s="21">
        <v>100000</v>
      </c>
      <c r="D38" s="37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34">
        <f t="shared" si="4"/>
        <v>0</v>
      </c>
    </row>
    <row r="39" spans="1:17" ht="26.25" customHeight="1" x14ac:dyDescent="0.85">
      <c r="A39" s="20"/>
      <c r="B39" s="21" t="s">
        <v>29</v>
      </c>
      <c r="C39" s="21">
        <v>0</v>
      </c>
      <c r="D39" s="37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34">
        <f t="shared" si="4"/>
        <v>0</v>
      </c>
    </row>
    <row r="40" spans="1:17" ht="26.25" customHeight="1" x14ac:dyDescent="0.85">
      <c r="A40" s="20"/>
      <c r="B40" s="21" t="s">
        <v>30</v>
      </c>
      <c r="C40" s="21">
        <v>0</v>
      </c>
      <c r="D40" s="37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34">
        <f t="shared" si="4"/>
        <v>0</v>
      </c>
    </row>
    <row r="41" spans="1:17" ht="26.25" customHeight="1" x14ac:dyDescent="0.85">
      <c r="A41" s="20"/>
      <c r="B41" s="21" t="s">
        <v>31</v>
      </c>
      <c r="C41" s="21">
        <v>0</v>
      </c>
      <c r="D41" s="37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34">
        <f t="shared" si="4"/>
        <v>0</v>
      </c>
    </row>
    <row r="42" spans="1:17" ht="26.25" customHeight="1" x14ac:dyDescent="0.85">
      <c r="A42" s="20"/>
      <c r="B42" s="21" t="s">
        <v>32</v>
      </c>
      <c r="C42" s="21">
        <v>0</v>
      </c>
      <c r="D42" s="37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34">
        <f t="shared" si="4"/>
        <v>0</v>
      </c>
    </row>
    <row r="43" spans="1:17" ht="26.25" customHeight="1" x14ac:dyDescent="0.85">
      <c r="A43" s="20"/>
      <c r="B43" s="21" t="s">
        <v>33</v>
      </c>
      <c r="C43" s="21">
        <v>0</v>
      </c>
      <c r="D43" s="37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34">
        <f t="shared" si="4"/>
        <v>0</v>
      </c>
    </row>
    <row r="44" spans="1:17" ht="26.25" customHeight="1" x14ac:dyDescent="0.85">
      <c r="A44" s="20"/>
      <c r="B44" s="21" t="s">
        <v>34</v>
      </c>
      <c r="C44" s="21">
        <v>0</v>
      </c>
      <c r="D44" s="37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34">
        <f t="shared" si="4"/>
        <v>0</v>
      </c>
    </row>
    <row r="45" spans="1:17" ht="26.25" customHeight="1" x14ac:dyDescent="0.85">
      <c r="A45" s="20"/>
      <c r="B45" s="23" t="s">
        <v>35</v>
      </c>
      <c r="C45" s="38">
        <f t="shared" ref="C45:D45" si="10">C46+C47+C48+C49+C50+C51</f>
        <v>0</v>
      </c>
      <c r="D45" s="38">
        <f t="shared" si="10"/>
        <v>0</v>
      </c>
      <c r="E45" s="38">
        <f>E46+E47+E48+E49+E50+E51</f>
        <v>0</v>
      </c>
      <c r="F45" s="38">
        <f t="shared" ref="F45:M45" si="11">F46+F47+F48+F49+F50+F51</f>
        <v>0</v>
      </c>
      <c r="G45" s="38">
        <f t="shared" si="11"/>
        <v>0</v>
      </c>
      <c r="H45" s="38">
        <f t="shared" si="11"/>
        <v>0</v>
      </c>
      <c r="I45" s="38">
        <f t="shared" si="11"/>
        <v>0</v>
      </c>
      <c r="J45" s="38">
        <f t="shared" si="11"/>
        <v>0</v>
      </c>
      <c r="K45" s="38">
        <f t="shared" si="11"/>
        <v>0</v>
      </c>
      <c r="L45" s="38">
        <f t="shared" si="11"/>
        <v>0</v>
      </c>
      <c r="M45" s="38">
        <f t="shared" si="11"/>
        <v>0</v>
      </c>
      <c r="N45" s="38">
        <v>0</v>
      </c>
      <c r="O45" s="38">
        <v>0</v>
      </c>
      <c r="P45" s="38">
        <v>0</v>
      </c>
      <c r="Q45" s="38">
        <v>0</v>
      </c>
    </row>
    <row r="46" spans="1:17" ht="26.25" customHeight="1" x14ac:dyDescent="0.85">
      <c r="A46" s="20"/>
      <c r="B46" s="21" t="s">
        <v>36</v>
      </c>
      <c r="C46" s="21">
        <f>+C47+C48+C49+C50+C51</f>
        <v>0</v>
      </c>
      <c r="D46" s="21">
        <f>+D47+D48+D49+D50+D51</f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34">
        <v>0</v>
      </c>
    </row>
    <row r="47" spans="1:17" ht="26.25" customHeight="1" x14ac:dyDescent="0.85">
      <c r="A47" s="20"/>
      <c r="B47" s="21" t="s">
        <v>37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34">
        <v>0</v>
      </c>
    </row>
    <row r="48" spans="1:17" ht="26.25" customHeight="1" x14ac:dyDescent="0.85">
      <c r="A48" s="20"/>
      <c r="B48" s="21" t="s">
        <v>38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34">
        <v>0</v>
      </c>
    </row>
    <row r="49" spans="1:17" ht="26.25" customHeight="1" x14ac:dyDescent="0.85">
      <c r="A49" s="20"/>
      <c r="B49" s="21" t="s">
        <v>39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34">
        <v>0</v>
      </c>
    </row>
    <row r="50" spans="1:17" ht="26.25" customHeight="1" x14ac:dyDescent="0.85">
      <c r="A50" s="20"/>
      <c r="B50" s="21" t="s">
        <v>40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34">
        <v>0</v>
      </c>
    </row>
    <row r="51" spans="1:17" ht="26.25" customHeight="1" x14ac:dyDescent="0.85">
      <c r="A51" s="20"/>
      <c r="B51" s="21" t="s">
        <v>41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34">
        <v>0</v>
      </c>
    </row>
    <row r="52" spans="1:17" ht="26.25" customHeight="1" x14ac:dyDescent="0.85">
      <c r="A52" s="19"/>
      <c r="B52" s="38" t="s">
        <v>42</v>
      </c>
      <c r="C52" s="38">
        <f>+C53+C54+C57+C60+C55</f>
        <v>403000</v>
      </c>
      <c r="D52" s="38">
        <f>+D53+D54+D57+D60+D55+D56+D58+D59+D61</f>
        <v>0</v>
      </c>
      <c r="E52" s="38">
        <f t="shared" ref="E52:J52" si="12">+E53+E54+E57+E60+E55+E56+E58+E59+E61</f>
        <v>0</v>
      </c>
      <c r="F52" s="38">
        <f t="shared" si="12"/>
        <v>0</v>
      </c>
      <c r="G52" s="38">
        <f t="shared" si="12"/>
        <v>0</v>
      </c>
      <c r="H52" s="38">
        <f t="shared" si="12"/>
        <v>0</v>
      </c>
      <c r="I52" s="38">
        <f t="shared" si="12"/>
        <v>0</v>
      </c>
      <c r="J52" s="38">
        <f t="shared" si="12"/>
        <v>0</v>
      </c>
      <c r="K52" s="38">
        <f t="shared" ref="K52:P52" si="13">K53+K54+K55+K56+K57+K58+K59+K60+K61</f>
        <v>0</v>
      </c>
      <c r="L52" s="38">
        <f t="shared" si="13"/>
        <v>0</v>
      </c>
      <c r="M52" s="38">
        <f t="shared" si="13"/>
        <v>0</v>
      </c>
      <c r="N52" s="38">
        <f t="shared" si="13"/>
        <v>0</v>
      </c>
      <c r="O52" s="38">
        <f t="shared" si="13"/>
        <v>0</v>
      </c>
      <c r="P52" s="38">
        <f t="shared" si="13"/>
        <v>0</v>
      </c>
      <c r="Q52" s="38">
        <f>SUM(E52:P52)</f>
        <v>0</v>
      </c>
    </row>
    <row r="53" spans="1:17" ht="26.25" customHeight="1" x14ac:dyDescent="0.85">
      <c r="A53" s="20"/>
      <c r="B53" s="21" t="s">
        <v>43</v>
      </c>
      <c r="C53" s="21">
        <v>403000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34">
        <f t="shared" ref="Q53:Q61" si="14">SUM(E53:P53)</f>
        <v>0</v>
      </c>
    </row>
    <row r="54" spans="1:17" ht="26.25" customHeight="1" x14ac:dyDescent="0.85">
      <c r="A54" s="20"/>
      <c r="B54" s="21" t="s">
        <v>44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34">
        <f t="shared" si="14"/>
        <v>0</v>
      </c>
    </row>
    <row r="55" spans="1:17" ht="26.25" customHeight="1" x14ac:dyDescent="0.85">
      <c r="A55" s="20"/>
      <c r="B55" s="21" t="s">
        <v>45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34">
        <f t="shared" si="14"/>
        <v>0</v>
      </c>
    </row>
    <row r="56" spans="1:17" ht="26.25" customHeight="1" x14ac:dyDescent="0.85">
      <c r="A56" s="20"/>
      <c r="B56" s="21" t="s">
        <v>46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34">
        <f t="shared" si="14"/>
        <v>0</v>
      </c>
    </row>
    <row r="57" spans="1:17" ht="26.25" customHeight="1" x14ac:dyDescent="0.85">
      <c r="A57" s="20"/>
      <c r="B57" s="21" t="s">
        <v>47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34">
        <f t="shared" si="14"/>
        <v>0</v>
      </c>
    </row>
    <row r="58" spans="1:17" ht="26.25" customHeight="1" x14ac:dyDescent="0.85">
      <c r="A58" s="20"/>
      <c r="B58" s="21" t="s">
        <v>48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34">
        <f t="shared" si="14"/>
        <v>0</v>
      </c>
    </row>
    <row r="59" spans="1:17" ht="26.25" customHeight="1" x14ac:dyDescent="0.85">
      <c r="A59" s="20"/>
      <c r="B59" s="21" t="s">
        <v>49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34">
        <f t="shared" si="14"/>
        <v>0</v>
      </c>
    </row>
    <row r="60" spans="1:17" ht="26.25" customHeight="1" x14ac:dyDescent="0.85">
      <c r="A60" s="20"/>
      <c r="B60" s="21" t="s">
        <v>50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34">
        <f t="shared" si="14"/>
        <v>0</v>
      </c>
    </row>
    <row r="61" spans="1:17" ht="26.25" customHeight="1" x14ac:dyDescent="0.85">
      <c r="A61" s="20"/>
      <c r="B61" s="21" t="s">
        <v>51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34">
        <f t="shared" si="14"/>
        <v>0</v>
      </c>
    </row>
    <row r="62" spans="1:17" ht="26.25" customHeight="1" x14ac:dyDescent="0.85">
      <c r="A62" s="19"/>
      <c r="B62" s="38" t="s">
        <v>52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</row>
    <row r="63" spans="1:17" ht="26.25" customHeight="1" x14ac:dyDescent="0.85">
      <c r="A63" s="20"/>
      <c r="B63" s="24" t="s">
        <v>53</v>
      </c>
      <c r="C63" s="24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34">
        <v>0</v>
      </c>
      <c r="Q63" s="34">
        <v>0</v>
      </c>
    </row>
    <row r="64" spans="1:17" ht="26.25" customHeight="1" x14ac:dyDescent="0.85">
      <c r="A64" s="20"/>
      <c r="B64" s="24" t="s">
        <v>54</v>
      </c>
      <c r="C64" s="24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34">
        <v>0</v>
      </c>
      <c r="Q64" s="34">
        <v>0</v>
      </c>
    </row>
    <row r="65" spans="1:17" ht="26.25" customHeight="1" x14ac:dyDescent="0.85">
      <c r="A65" s="20"/>
      <c r="B65" s="24" t="s">
        <v>55</v>
      </c>
      <c r="C65" s="24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34">
        <v>0</v>
      </c>
      <c r="Q65" s="34">
        <v>0</v>
      </c>
    </row>
    <row r="66" spans="1:17" ht="46.5" customHeight="1" x14ac:dyDescent="0.85">
      <c r="A66" s="39"/>
      <c r="B66" s="24" t="s">
        <v>56</v>
      </c>
      <c r="C66" s="24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34">
        <v>0</v>
      </c>
      <c r="Q66" s="34">
        <v>0</v>
      </c>
    </row>
    <row r="67" spans="1:17" ht="26.25" customHeight="1" x14ac:dyDescent="0.85">
      <c r="A67" s="19"/>
      <c r="B67" s="38" t="s">
        <v>57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/>
      <c r="M67" s="38"/>
      <c r="N67" s="38"/>
      <c r="O67" s="38"/>
      <c r="P67" s="38"/>
      <c r="Q67" s="38"/>
    </row>
    <row r="68" spans="1:17" ht="26.25" customHeight="1" x14ac:dyDescent="0.85">
      <c r="A68" s="20"/>
      <c r="B68" s="24" t="s">
        <v>58</v>
      </c>
      <c r="C68" s="24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34">
        <v>0</v>
      </c>
      <c r="Q68" s="34">
        <v>0</v>
      </c>
    </row>
    <row r="69" spans="1:17" ht="26.25" customHeight="1" x14ac:dyDescent="0.85">
      <c r="A69" s="20"/>
      <c r="B69" s="24" t="s">
        <v>59</v>
      </c>
      <c r="C69" s="24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34">
        <v>0</v>
      </c>
      <c r="Q69" s="34">
        <v>0</v>
      </c>
    </row>
    <row r="70" spans="1:17" ht="26.25" customHeight="1" x14ac:dyDescent="0.85">
      <c r="A70" s="19"/>
      <c r="B70" s="38" t="s">
        <v>60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/>
      <c r="M70" s="38"/>
      <c r="N70" s="38"/>
      <c r="O70" s="38"/>
      <c r="P70" s="38"/>
      <c r="Q70" s="38"/>
    </row>
    <row r="71" spans="1:17" ht="26.25" customHeight="1" x14ac:dyDescent="0.85">
      <c r="A71" s="20"/>
      <c r="B71" s="24" t="s">
        <v>61</v>
      </c>
      <c r="C71" s="24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34">
        <v>0</v>
      </c>
      <c r="Q71" s="34">
        <v>0</v>
      </c>
    </row>
    <row r="72" spans="1:17" ht="26.25" customHeight="1" x14ac:dyDescent="0.85">
      <c r="A72" s="20"/>
      <c r="B72" s="24" t="s">
        <v>62</v>
      </c>
      <c r="C72" s="24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34">
        <v>0</v>
      </c>
      <c r="Q72" s="34">
        <v>0</v>
      </c>
    </row>
    <row r="73" spans="1:17" ht="26.25" customHeight="1" x14ac:dyDescent="0.85">
      <c r="A73" s="20"/>
      <c r="B73" s="24" t="s">
        <v>63</v>
      </c>
      <c r="C73" s="24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34">
        <v>0</v>
      </c>
      <c r="Q73" s="34">
        <v>0</v>
      </c>
    </row>
    <row r="74" spans="1:17" ht="26.25" customHeight="1" x14ac:dyDescent="0.85">
      <c r="A74" s="18"/>
      <c r="B74" s="38" t="s">
        <v>66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</row>
    <row r="75" spans="1:17" ht="26.25" customHeight="1" x14ac:dyDescent="0.85">
      <c r="A75" s="19"/>
      <c r="B75" s="40" t="s">
        <v>67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34">
        <v>0</v>
      </c>
      <c r="Q75" s="34">
        <v>0</v>
      </c>
    </row>
    <row r="76" spans="1:17" ht="26.25" customHeight="1" x14ac:dyDescent="0.85">
      <c r="A76" s="20"/>
      <c r="B76" s="40" t="s">
        <v>68</v>
      </c>
      <c r="C76" s="24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34">
        <v>0</v>
      </c>
      <c r="Q76" s="34">
        <v>0</v>
      </c>
    </row>
    <row r="77" spans="1:17" ht="26.25" customHeight="1" x14ac:dyDescent="0.85">
      <c r="A77" s="20"/>
      <c r="B77" s="40" t="s">
        <v>69</v>
      </c>
      <c r="C77" s="24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34">
        <v>0</v>
      </c>
      <c r="Q77" s="34">
        <v>0</v>
      </c>
    </row>
    <row r="78" spans="1:17" ht="26.25" customHeight="1" x14ac:dyDescent="0.85">
      <c r="A78" s="19"/>
      <c r="B78" s="38" t="s">
        <v>70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</row>
    <row r="79" spans="1:17" ht="26.25" customHeight="1" x14ac:dyDescent="0.85">
      <c r="A79" s="20"/>
      <c r="B79" s="24" t="s">
        <v>71</v>
      </c>
      <c r="C79" s="24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34">
        <v>0</v>
      </c>
      <c r="Q79" s="34">
        <v>0</v>
      </c>
    </row>
    <row r="80" spans="1:17" ht="26.25" customHeight="1" x14ac:dyDescent="0.85">
      <c r="A80" s="20"/>
      <c r="B80" s="24" t="s">
        <v>72</v>
      </c>
      <c r="C80" s="24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34">
        <v>0</v>
      </c>
      <c r="Q80" s="34">
        <v>0</v>
      </c>
    </row>
    <row r="81" spans="1:17" ht="26.25" customHeight="1" x14ac:dyDescent="0.85">
      <c r="A81" s="19"/>
      <c r="B81" s="38" t="s">
        <v>73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</row>
    <row r="82" spans="1:17" ht="26.25" customHeight="1" x14ac:dyDescent="0.85">
      <c r="A82" s="20"/>
      <c r="B82" s="24" t="s">
        <v>74</v>
      </c>
      <c r="C82" s="24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34">
        <v>0</v>
      </c>
      <c r="Q82" s="34">
        <v>0</v>
      </c>
    </row>
    <row r="83" spans="1:17" s="3" customFormat="1" ht="26.25" customHeight="1" x14ac:dyDescent="0.8">
      <c r="A83" s="41"/>
      <c r="B83" s="42" t="s">
        <v>64</v>
      </c>
      <c r="C83" s="42">
        <f t="shared" ref="C83:Q83" si="15">+C11+C17+C27+C37+C52</f>
        <v>70594062</v>
      </c>
      <c r="D83" s="42">
        <f t="shared" si="15"/>
        <v>0</v>
      </c>
      <c r="E83" s="42">
        <f t="shared" si="15"/>
        <v>4922389.96</v>
      </c>
      <c r="F83" s="42">
        <f t="shared" si="15"/>
        <v>0</v>
      </c>
      <c r="G83" s="42">
        <f t="shared" si="15"/>
        <v>0</v>
      </c>
      <c r="H83" s="42">
        <f t="shared" si="15"/>
        <v>0</v>
      </c>
      <c r="I83" s="42">
        <f t="shared" si="15"/>
        <v>0</v>
      </c>
      <c r="J83" s="42">
        <f t="shared" si="15"/>
        <v>0</v>
      </c>
      <c r="K83" s="42">
        <f t="shared" si="15"/>
        <v>0</v>
      </c>
      <c r="L83" s="42">
        <f t="shared" si="15"/>
        <v>0</v>
      </c>
      <c r="M83" s="42">
        <f t="shared" si="15"/>
        <v>0</v>
      </c>
      <c r="N83" s="42">
        <f t="shared" si="15"/>
        <v>0</v>
      </c>
      <c r="O83" s="42">
        <f t="shared" si="15"/>
        <v>0</v>
      </c>
      <c r="P83" s="42">
        <f t="shared" si="15"/>
        <v>0</v>
      </c>
      <c r="Q83" s="42">
        <f t="shared" si="15"/>
        <v>4922389.96</v>
      </c>
    </row>
    <row r="84" spans="1:17" s="4" customFormat="1" ht="27.75" customHeight="1" x14ac:dyDescent="0.25">
      <c r="B84" s="44" t="s">
        <v>95</v>
      </c>
      <c r="C84" s="44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s="4" customFormat="1" ht="27.75" customHeight="1" x14ac:dyDescent="0.25">
      <c r="B85" s="44" t="s">
        <v>112</v>
      </c>
      <c r="C85" s="44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s="4" customFormat="1" ht="27.75" customHeight="1" x14ac:dyDescent="0.25">
      <c r="B86" s="44" t="s">
        <v>113</v>
      </c>
      <c r="C86" s="44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s="4" customFormat="1" ht="27.75" customHeight="1" x14ac:dyDescent="0.25"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s="4" customFormat="1" ht="27.75" customHeight="1" x14ac:dyDescent="0.25">
      <c r="B88" s="45" t="s">
        <v>109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s="4" customFormat="1" ht="27.75" customHeight="1" x14ac:dyDescent="0.25">
      <c r="B89" s="45" t="s">
        <v>110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s="4" customFormat="1" ht="27.75" customHeight="1" x14ac:dyDescent="0.25">
      <c r="B90" s="45" t="s">
        <v>111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s="4" customFormat="1" ht="27.75" customHeight="1" x14ac:dyDescent="0.25">
      <c r="B91" s="7" t="s">
        <v>96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s="4" customFormat="1" ht="27.75" customHeight="1" x14ac:dyDescent="0.25">
      <c r="B92" s="7" t="s">
        <v>97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s="4" customFormat="1" ht="27.75" customHeight="1" x14ac:dyDescent="0.25">
      <c r="B93" s="7" t="s">
        <v>98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s="4" customFormat="1" ht="27.75" customHeight="1" x14ac:dyDescent="0.25">
      <c r="B94" s="7" t="s">
        <v>99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s="4" customFormat="1" ht="27.75" customHeight="1" x14ac:dyDescent="0.25">
      <c r="B95" s="7" t="s">
        <v>100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s="4" customFormat="1" ht="27.75" customHeight="1" x14ac:dyDescent="0.25">
      <c r="B96" s="7" t="s">
        <v>101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s="4" customFormat="1" ht="27.75" customHeight="1" x14ac:dyDescent="0.25">
      <c r="B97" s="8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s="7" customFormat="1" ht="27.75" customHeight="1" x14ac:dyDescent="0.25">
      <c r="D98" s="9"/>
      <c r="E98" s="9"/>
      <c r="F98" s="10"/>
      <c r="G98" s="10"/>
      <c r="H98" s="10"/>
      <c r="I98" s="10"/>
      <c r="J98" s="10"/>
    </row>
    <row r="99" spans="2:17" s="7" customFormat="1" ht="27.75" customHeight="1" x14ac:dyDescent="0.25">
      <c r="B99" s="11" t="s">
        <v>102</v>
      </c>
      <c r="D99" s="12"/>
      <c r="E99" s="5"/>
      <c r="G99" s="51" t="s">
        <v>103</v>
      </c>
      <c r="H99" s="51"/>
      <c r="I99" s="51"/>
    </row>
    <row r="100" spans="2:17" s="7" customFormat="1" ht="27.75" customHeight="1" x14ac:dyDescent="0.25">
      <c r="B100" s="13"/>
      <c r="D100" s="12"/>
      <c r="E100" s="5"/>
      <c r="G100" s="47"/>
      <c r="H100" s="47"/>
      <c r="I100" s="47"/>
    </row>
    <row r="101" spans="2:17" s="7" customFormat="1" ht="27.75" customHeight="1" x14ac:dyDescent="0.25">
      <c r="B101" s="14"/>
      <c r="D101" s="5"/>
      <c r="E101" s="5"/>
      <c r="G101" s="48"/>
      <c r="H101" s="48"/>
      <c r="I101" s="48"/>
    </row>
    <row r="102" spans="2:17" s="7" customFormat="1" ht="27.75" customHeight="1" x14ac:dyDescent="0.25">
      <c r="B102" s="15" t="s">
        <v>104</v>
      </c>
      <c r="D102" s="16"/>
      <c r="E102" s="16"/>
      <c r="G102" s="49" t="s">
        <v>105</v>
      </c>
      <c r="H102" s="49"/>
      <c r="I102" s="49"/>
    </row>
    <row r="103" spans="2:17" s="7" customFormat="1" ht="27.75" customHeight="1" x14ac:dyDescent="0.25">
      <c r="B103" s="11" t="s">
        <v>106</v>
      </c>
      <c r="D103" s="17"/>
      <c r="E103" s="5"/>
      <c r="G103" s="50" t="s">
        <v>107</v>
      </c>
      <c r="H103" s="50"/>
      <c r="I103" s="50"/>
    </row>
  </sheetData>
  <mergeCells count="17">
    <mergeCell ref="A2:N2"/>
    <mergeCell ref="A3:N3"/>
    <mergeCell ref="A4:N4"/>
    <mergeCell ref="A8:A9"/>
    <mergeCell ref="B8:B9"/>
    <mergeCell ref="C8:C9"/>
    <mergeCell ref="D8:D9"/>
    <mergeCell ref="E8:Q8"/>
    <mergeCell ref="O4:P4"/>
    <mergeCell ref="A5:N5"/>
    <mergeCell ref="O5:P5"/>
    <mergeCell ref="A6:N6"/>
    <mergeCell ref="O6:P6"/>
    <mergeCell ref="G100:I101"/>
    <mergeCell ref="G102:I102"/>
    <mergeCell ref="G103:I103"/>
    <mergeCell ref="G99:I99"/>
  </mergeCells>
  <printOptions horizontalCentered="1"/>
  <pageMargins left="0" right="0" top="0.59055118110236227" bottom="0" header="0.31496062992125984" footer="0"/>
  <pageSetup paperSize="3" scale="29" fitToHeight="0" orientation="landscape" r:id="rId1"/>
  <ignoredErrors>
    <ignoredError sqref="Q12:Q45 Q55:Q60 Q46:Q5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Brenda Matos</cp:lastModifiedBy>
  <cp:lastPrinted>2023-08-10T15:15:21Z</cp:lastPrinted>
  <dcterms:created xsi:type="dcterms:W3CDTF">2021-07-29T18:58:50Z</dcterms:created>
  <dcterms:modified xsi:type="dcterms:W3CDTF">2024-02-05T18:04:20Z</dcterms:modified>
</cp:coreProperties>
</file>