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AGOSTO\CONTABILIDAD\"/>
    </mc:Choice>
  </mc:AlternateContent>
  <xr:revisionPtr revIDLastSave="0" documentId="13_ncr:1_{9EB4A00A-4652-43D4-99D4-1D0ECAF16510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N17" i="2"/>
  <c r="O17" i="2"/>
  <c r="P17" i="2"/>
  <c r="L17" i="2"/>
  <c r="K7" i="2" l="1"/>
  <c r="F45" i="2" l="1"/>
  <c r="G45" i="2"/>
  <c r="H45" i="2"/>
  <c r="I45" i="2"/>
  <c r="J45" i="2"/>
  <c r="K45" i="2"/>
  <c r="L45" i="2"/>
  <c r="M45" i="2"/>
  <c r="C45" i="2"/>
  <c r="D45" i="2"/>
  <c r="E45" i="2"/>
  <c r="J37" i="2"/>
  <c r="I37" i="2"/>
  <c r="H37" i="2"/>
  <c r="G37" i="2"/>
  <c r="F37" i="2"/>
  <c r="E37" i="2"/>
  <c r="E52" i="2"/>
  <c r="F52" i="2"/>
  <c r="G52" i="2"/>
  <c r="H52" i="2"/>
  <c r="I52" i="2"/>
  <c r="J52" i="2"/>
  <c r="J17" i="2"/>
  <c r="I17" i="2" l="1"/>
  <c r="D52" i="2" l="1"/>
  <c r="H17" i="2" l="1"/>
  <c r="Q54" i="2" l="1"/>
  <c r="Q55" i="2"/>
  <c r="Q56" i="2"/>
  <c r="Q57" i="2"/>
  <c r="Q58" i="2"/>
  <c r="Q59" i="2"/>
  <c r="Q60" i="2"/>
  <c r="Q61" i="2"/>
  <c r="Q53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N52" i="2" l="1"/>
  <c r="O52" i="2"/>
  <c r="P52" i="2"/>
  <c r="O27" i="2"/>
  <c r="P27" i="2"/>
  <c r="P11" i="2"/>
  <c r="P10" i="2" l="1"/>
  <c r="O11" i="2"/>
  <c r="O10" i="2" s="1"/>
  <c r="N27" i="2" l="1"/>
  <c r="K17" i="2" l="1"/>
  <c r="M52" i="2" l="1"/>
  <c r="M37" i="2"/>
  <c r="M27" i="2"/>
  <c r="M11" i="2"/>
  <c r="L52" i="2" l="1"/>
  <c r="L37" i="2"/>
  <c r="L27" i="2"/>
  <c r="L11" i="2"/>
  <c r="C11" i="2" l="1"/>
  <c r="C17" i="2"/>
  <c r="C27" i="2"/>
  <c r="C37" i="2"/>
  <c r="C46" i="2"/>
  <c r="D46" i="2"/>
  <c r="D37" i="2"/>
  <c r="D27" i="2"/>
  <c r="D17" i="2"/>
  <c r="D11" i="2"/>
  <c r="D10" i="2" l="1"/>
  <c r="L83" i="2"/>
  <c r="M83" i="2"/>
  <c r="O83" i="2"/>
  <c r="P83" i="2"/>
  <c r="N11" i="2"/>
  <c r="N83" i="2" s="1"/>
  <c r="K52" i="2"/>
  <c r="K37" i="2"/>
  <c r="K27" i="2"/>
  <c r="J27" i="2"/>
  <c r="I27" i="2"/>
  <c r="H27" i="2"/>
  <c r="G27" i="2"/>
  <c r="F27" i="2"/>
  <c r="E27" i="2"/>
  <c r="G17" i="2"/>
  <c r="F17" i="2"/>
  <c r="E11" i="2"/>
  <c r="K11" i="2"/>
  <c r="J11" i="2"/>
  <c r="I11" i="2"/>
  <c r="H11" i="2"/>
  <c r="G11" i="2"/>
  <c r="F11" i="2"/>
  <c r="Q37" i="2" l="1"/>
  <c r="J10" i="2"/>
  <c r="J7" i="2" s="1"/>
  <c r="K83" i="2"/>
  <c r="Q52" i="2"/>
  <c r="G83" i="2"/>
  <c r="Q27" i="2"/>
  <c r="I10" i="2"/>
  <c r="I7" i="2" s="1"/>
  <c r="Q11" i="2"/>
  <c r="F10" i="2"/>
  <c r="F7" i="2" s="1"/>
  <c r="F83" i="2"/>
  <c r="H10" i="2"/>
  <c r="H7" i="2" s="1"/>
  <c r="J83" i="2"/>
  <c r="K10" i="2"/>
  <c r="I83" i="2"/>
  <c r="G10" i="2"/>
  <c r="E17" i="2"/>
  <c r="E10" i="2" s="1"/>
  <c r="E7" i="2" s="1"/>
  <c r="H83" i="2"/>
  <c r="N10" i="2"/>
  <c r="M10" i="2"/>
  <c r="L10" i="2"/>
  <c r="L7" i="2" s="1"/>
  <c r="E83" i="2" l="1"/>
  <c r="Q17" i="2"/>
  <c r="Q83" i="2" s="1"/>
  <c r="Q10" i="2"/>
  <c r="C52" i="2"/>
  <c r="D83" i="2" l="1"/>
  <c r="C10" i="2"/>
  <c r="C83" i="2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<sst xmlns="http://schemas.openxmlformats.org/spreadsheetml/2006/main" count="114" uniqueCount="114">
  <si>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</si>
  <si>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</si>
  <si>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</si>
  <si>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</si>
  <si>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</si>
  <si>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</si>
  <si>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</si>
  <si>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</si>
  <si>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</si>
  <si>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</si>
  <si>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</si>
  <si>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</si>
  <si>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</si>
  <si>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</si>
  <si>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</si>
  <si>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</si>
  <si>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</si>
  <si>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</si>
  <si>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</si>
  <si>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</si>
  <si>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</si>
  <si>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</si>
  <si>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</si>
  <si>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</si>
  <si>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</si>
  <si>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</si>
  <si>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</si>
  <si>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</si>
  <si>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</si>
  <si>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</si>
  <si>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</si>
  <si>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</si>
  <si>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</si>
  <si>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</si>
  <si>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</si>
  <si>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</si>
  <si>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</si>
  <si>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</si>
  <si>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</si>
  <si>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</si>
  <si>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</si>
  <si>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</si>
  <si>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</si>
  <si>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</si>
  <si>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</si>
  <si>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</si>
  <si>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</si>
  <si>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</si>
  <si>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</si>
  <si>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</si>
  <si>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</si>
  <si>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</si>
  <si>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</si>
  <si>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</si>
  <si>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</si>
  <si>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</si>
  <si>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</si>
  <si>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</si>
  <si>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</si>
  <si>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</si>
  <si>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</si>
  <si>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</si>
  <si>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</si>
  <si>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</si>
  <si>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</si>
  <si>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</si>
  <si>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</si>
  <si>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</si>
  <si>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</si>
  <si>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</si>
  <si>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</si>
  <si>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</si>
  <si>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</si>
  <si>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</si>
  <si>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</si>
  <si>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</si>
  <si>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</si>
  <si>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</si>
  <si>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</si>
  <si>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</si>
  <si>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</si>
  <si>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</si>
  <si>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</si>
  <si>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</si>
  <si>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</si>
  <si>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</si>
  <si>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</si>
  <si>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</si>
  <si>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</si>
  <si>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</si>
  <si>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</si>
  <si>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</si>
  <si>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</si>
  <si>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</si>
  <si>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</si>
  <si>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</si>
  <si>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</si>
  <si>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</si>
  <si>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</si>
  <si>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</si>
  <si>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</si>
  <si>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</si>
  <si>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</si>
  <si>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</si>
  <si>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</si>
  <si>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</si>
  <si>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</si>
  <si>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</si>
  <si>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</si>
  <si>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</si>
  <si>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</si>
  <si>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</si>
  <si>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31 de agosto 2023.</t>
  </si>
  <si>
    <t>Fecha de imputación: hasta el 31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</si>
</sst>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3"/>
  <sheetViews>
    <sheetView showGridLines="0" tabSelected="1" topLeftCell="A61" zoomScale="55" zoomScaleNormal="55" workbookViewId="0">
      <selection activeCell="B98" sqref="B98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51" t="s">
        <v>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 ht="26.25" customHeight="1" x14ac:dyDescent="0.85">
      <c r="A3" s="51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7" ht="26.25" customHeight="1" x14ac:dyDescent="0.85">
      <c r="A4" s="51" t="s">
        <v>108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9"/>
      <c r="P4" s="59"/>
    </row>
    <row r="5" spans="1:17" ht="26.25" customHeight="1" x14ac:dyDescent="0.8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9"/>
      <c r="P5" s="59"/>
    </row>
    <row r="6" spans="1:17" ht="26.25" customHeight="1" x14ac:dyDescent="0.85">
      <c r="A6" s="51" t="s">
        <v>94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9"/>
      <c r="P6" s="59"/>
    </row>
    <row r="7" spans="1:17" ht="45" customHeight="1" x14ac:dyDescent="0.85">
      <c r="A7" s="25"/>
      <c r="B7" s="26"/>
      <c r="C7" s="27"/>
      <c r="D7" s="28"/>
      <c r="E7" s="43">
        <f>+E10-4811653.96</f>
        <v>0</v>
      </c>
      <c r="F7" s="28">
        <f>5120198.43-F10</f>
        <v>0</v>
      </c>
      <c r="G7" s="26"/>
      <c r="H7" s="28">
        <f>+H10-9031019.56</f>
        <v>0</v>
      </c>
      <c r="I7" s="28">
        <f>+I10-14484104.47</f>
        <v>0</v>
      </c>
      <c r="J7" s="28">
        <f>+J10-14664174.03</f>
        <v>0</v>
      </c>
      <c r="K7" s="28">
        <f>+K10-24806784.92</f>
        <v>0</v>
      </c>
      <c r="L7" s="28">
        <f>+L10-61404704.09</f>
        <v>0</v>
      </c>
      <c r="M7" s="26"/>
      <c r="N7" s="26"/>
      <c r="O7" s="26"/>
      <c r="P7" s="26"/>
      <c r="Q7" s="7"/>
    </row>
    <row r="8" spans="1:17" s="2" customFormat="1" ht="53.45" customHeight="1" x14ac:dyDescent="0.8">
      <c r="A8" s="52"/>
      <c r="B8" s="53" t="s">
        <v>65</v>
      </c>
      <c r="C8" s="53" t="s">
        <v>90</v>
      </c>
      <c r="D8" s="54" t="s">
        <v>89</v>
      </c>
      <c r="E8" s="56" t="s">
        <v>88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7" s="2" customFormat="1" ht="60.75" x14ac:dyDescent="0.8">
      <c r="A9" s="52"/>
      <c r="B9" s="53"/>
      <c r="C9" s="53"/>
      <c r="D9" s="55"/>
      <c r="E9" s="29" t="s">
        <v>76</v>
      </c>
      <c r="F9" s="29" t="s">
        <v>77</v>
      </c>
      <c r="G9" s="29" t="s">
        <v>78</v>
      </c>
      <c r="H9" s="29" t="s">
        <v>79</v>
      </c>
      <c r="I9" s="29" t="s">
        <v>80</v>
      </c>
      <c r="J9" s="29" t="s">
        <v>81</v>
      </c>
      <c r="K9" s="29" t="s">
        <v>82</v>
      </c>
      <c r="L9" s="29" t="s">
        <v>83</v>
      </c>
      <c r="M9" s="29" t="s">
        <v>84</v>
      </c>
      <c r="N9" s="29" t="s">
        <v>85</v>
      </c>
      <c r="O9" s="29" t="s">
        <v>86</v>
      </c>
      <c r="P9" s="29" t="s">
        <v>87</v>
      </c>
      <c r="Q9" s="29" t="s">
        <v>75</v>
      </c>
    </row>
    <row r="10" spans="1:17" ht="26.25" customHeight="1" x14ac:dyDescent="0.85">
      <c r="A10" s="18"/>
      <c r="B10" s="30" t="s">
        <v>0</v>
      </c>
      <c r="C10" s="30">
        <f>+C11+C17+C27+C37+C52</f>
        <v>70594062</v>
      </c>
      <c r="D10" s="31">
        <f>+D11+D17+D27+D37+D52</f>
        <v>416583047.97000003</v>
      </c>
      <c r="E10" s="31">
        <f>E11+E17+E27+E37</f>
        <v>4811653.96</v>
      </c>
      <c r="F10" s="31">
        <f>F11+F17+F27+F37+F45+F77</f>
        <v>5120198.4300000006</v>
      </c>
      <c r="G10" s="31">
        <f t="shared" ref="G10:O10" si="0">G11+G17+G27+G37+G45+G77+G52</f>
        <v>42317077.420000009</v>
      </c>
      <c r="H10" s="31">
        <f t="shared" si="0"/>
        <v>9031019.5600000005</v>
      </c>
      <c r="I10" s="31">
        <f t="shared" si="0"/>
        <v>14484104.470000001</v>
      </c>
      <c r="J10" s="31">
        <f t="shared" si="0"/>
        <v>14664174.029999999</v>
      </c>
      <c r="K10" s="31">
        <f t="shared" si="0"/>
        <v>24806784.920000002</v>
      </c>
      <c r="L10" s="31">
        <f t="shared" si="0"/>
        <v>61404704.090000004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0">
        <f>P11+P17+P27+P37+P45+P52</f>
        <v>0</v>
      </c>
      <c r="Q10" s="30">
        <f>SUM(E10:P10)</f>
        <v>176639716.88000003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72059080.799999997</v>
      </c>
      <c r="E11" s="33">
        <f>+E12+E16+E13+E14+E15</f>
        <v>4384728.76</v>
      </c>
      <c r="F11" s="33">
        <f t="shared" ref="F11:P11" si="1">+F12+F16+F13+F14+F15</f>
        <v>4456680.9400000004</v>
      </c>
      <c r="G11" s="33">
        <f t="shared" si="1"/>
        <v>4927995.2</v>
      </c>
      <c r="H11" s="33">
        <f t="shared" si="1"/>
        <v>8128923.1399999997</v>
      </c>
      <c r="I11" s="33">
        <f t="shared" si="1"/>
        <v>4744528.67</v>
      </c>
      <c r="J11" s="33">
        <f t="shared" si="1"/>
        <v>4808934.24</v>
      </c>
      <c r="K11" s="33">
        <f t="shared" si="1"/>
        <v>4637017.57</v>
      </c>
      <c r="L11" s="33">
        <f t="shared" si="1"/>
        <v>4539095.78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SUM(E11:P11)</f>
        <v>40627904.300000004</v>
      </c>
    </row>
    <row r="12" spans="1:17" ht="26.25" customHeight="1" x14ac:dyDescent="0.85">
      <c r="A12" s="20"/>
      <c r="B12" s="21" t="s">
        <v>2</v>
      </c>
      <c r="C12" s="21">
        <v>51550423</v>
      </c>
      <c r="D12" s="21">
        <v>53265423</v>
      </c>
      <c r="E12" s="21">
        <v>3800000</v>
      </c>
      <c r="F12" s="21">
        <v>3862333.33</v>
      </c>
      <c r="G12" s="21">
        <v>4279605.45</v>
      </c>
      <c r="H12" s="21">
        <v>3921000</v>
      </c>
      <c r="I12" s="21">
        <v>4109000</v>
      </c>
      <c r="J12" s="21">
        <v>4015000</v>
      </c>
      <c r="K12" s="21">
        <v>4015000</v>
      </c>
      <c r="L12" s="21">
        <v>3930000</v>
      </c>
      <c r="M12" s="21">
        <v>0</v>
      </c>
      <c r="N12" s="21">
        <v>0</v>
      </c>
      <c r="O12" s="21">
        <v>0</v>
      </c>
      <c r="P12" s="34">
        <v>0</v>
      </c>
      <c r="Q12" s="34">
        <f>SUM(E12:P12)</f>
        <v>31931938.780000001</v>
      </c>
    </row>
    <row r="13" spans="1:17" ht="26.25" customHeight="1" x14ac:dyDescent="0.85">
      <c r="A13" s="20"/>
      <c r="B13" s="21" t="s">
        <v>3</v>
      </c>
      <c r="C13" s="21">
        <v>264000</v>
      </c>
      <c r="D13" s="21">
        <v>11507732.800000001</v>
      </c>
      <c r="E13" s="21">
        <v>22000</v>
      </c>
      <c r="F13" s="21">
        <v>22000</v>
      </c>
      <c r="G13" s="21">
        <v>22000</v>
      </c>
      <c r="H13" s="21">
        <v>3621416.67</v>
      </c>
      <c r="I13" s="21">
        <v>22000</v>
      </c>
      <c r="J13" s="21">
        <v>193916.67</v>
      </c>
      <c r="K13" s="21">
        <v>22000</v>
      </c>
      <c r="L13" s="21">
        <v>22000</v>
      </c>
      <c r="M13" s="21">
        <v>0</v>
      </c>
      <c r="N13" s="21">
        <v>0</v>
      </c>
      <c r="O13" s="21">
        <v>0</v>
      </c>
      <c r="P13" s="34">
        <v>0</v>
      </c>
      <c r="Q13" s="34">
        <f t="shared" ref="Q13:Q15" si="2">SUM(E13:P13)</f>
        <v>3947333.34</v>
      </c>
    </row>
    <row r="14" spans="1:17" ht="26.25" customHeight="1" x14ac:dyDescent="0.85">
      <c r="A14" s="20"/>
      <c r="B14" s="21" t="s">
        <v>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4">
        <v>0</v>
      </c>
      <c r="Q14" s="34">
        <f t="shared" si="2"/>
        <v>0</v>
      </c>
    </row>
    <row r="15" spans="1:17" ht="26.25" customHeight="1" x14ac:dyDescent="0.85">
      <c r="A15" s="20"/>
      <c r="B15" s="21" t="s">
        <v>5</v>
      </c>
      <c r="C15" s="21">
        <v>45000</v>
      </c>
      <c r="D15" s="21">
        <v>45000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4">
        <v>0</v>
      </c>
      <c r="Q15" s="34">
        <f t="shared" si="2"/>
        <v>0</v>
      </c>
    </row>
    <row r="16" spans="1:17" ht="26.25" customHeight="1" x14ac:dyDescent="0.85">
      <c r="A16" s="20"/>
      <c r="B16" s="21" t="s">
        <v>6</v>
      </c>
      <c r="C16" s="21">
        <v>7010825</v>
      </c>
      <c r="D16" s="21">
        <v>7240925</v>
      </c>
      <c r="E16" s="21">
        <v>562728.76</v>
      </c>
      <c r="F16" s="21">
        <v>572347.61</v>
      </c>
      <c r="G16" s="21">
        <v>626389.75</v>
      </c>
      <c r="H16" s="21">
        <v>586506.47</v>
      </c>
      <c r="I16" s="21">
        <v>613528.67000000004</v>
      </c>
      <c r="J16" s="21">
        <v>600017.56999999995</v>
      </c>
      <c r="K16" s="21">
        <v>600017.56999999995</v>
      </c>
      <c r="L16" s="21">
        <v>587095.78</v>
      </c>
      <c r="M16" s="21">
        <v>0</v>
      </c>
      <c r="N16" s="21">
        <v>0</v>
      </c>
      <c r="O16" s="21">
        <v>0</v>
      </c>
      <c r="P16" s="34">
        <v>0</v>
      </c>
      <c r="Q16" s="34">
        <f>SUM(E16:P16)</f>
        <v>4748632.18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8459492</v>
      </c>
      <c r="D17" s="33">
        <f>D18+D19+D20+D21+D22+D23+D24+D25+D26</f>
        <v>333878645.17000002</v>
      </c>
      <c r="E17" s="33">
        <f>SUM(E18:E26)</f>
        <v>426925.19999999995</v>
      </c>
      <c r="F17" s="33">
        <f>SUM(F18:F26)</f>
        <v>651437.49</v>
      </c>
      <c r="G17" s="33">
        <f>SUM(G18:G26)</f>
        <v>36173397.740000002</v>
      </c>
      <c r="H17" s="33">
        <f>+H18+H20+H22+H23+H24+H19+H21+H25+H26</f>
        <v>793502.13000000012</v>
      </c>
      <c r="I17" s="33">
        <f>+I18+I20+I22+I23+I24+I19+I21+I25+I26</f>
        <v>9698576.540000001</v>
      </c>
      <c r="J17" s="33">
        <f>+J18+J20+J22+J23+J24+J19+J21+J25+J26</f>
        <v>9622478.6899999995</v>
      </c>
      <c r="K17" s="33">
        <f>SUM(K18:K26)</f>
        <v>18473548.59</v>
      </c>
      <c r="L17" s="33">
        <f>SUM(L18:L26)</f>
        <v>54272646.650000006</v>
      </c>
      <c r="M17" s="33">
        <f t="shared" ref="M17:P17" si="3">SUM(M18:M26)</f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>SUM(E17:P17)</f>
        <v>130112513.03</v>
      </c>
    </row>
    <row r="18" spans="1:17" ht="26.25" customHeight="1" x14ac:dyDescent="0.85">
      <c r="A18" s="20"/>
      <c r="B18" s="21" t="s">
        <v>8</v>
      </c>
      <c r="C18" s="21">
        <v>1530000</v>
      </c>
      <c r="D18" s="21">
        <v>1530000</v>
      </c>
      <c r="E18" s="21">
        <v>110881</v>
      </c>
      <c r="F18" s="21">
        <v>125804.05</v>
      </c>
      <c r="G18" s="21">
        <v>112529.60000000001</v>
      </c>
      <c r="H18" s="21">
        <v>124658.66</v>
      </c>
      <c r="I18" s="21">
        <v>117081.46</v>
      </c>
      <c r="J18" s="21">
        <v>131389.14000000001</v>
      </c>
      <c r="K18" s="21">
        <v>127951.85</v>
      </c>
      <c r="L18" s="21">
        <v>145579.92000000001</v>
      </c>
      <c r="M18" s="21">
        <v>0</v>
      </c>
      <c r="N18" s="21">
        <v>0</v>
      </c>
      <c r="O18" s="21">
        <v>0</v>
      </c>
      <c r="P18" s="34">
        <v>0</v>
      </c>
      <c r="Q18" s="34">
        <f t="shared" ref="Q18:Q44" si="4">SUM(E18:P18)</f>
        <v>995875.68</v>
      </c>
    </row>
    <row r="19" spans="1:17" ht="26.25" customHeight="1" x14ac:dyDescent="0.85">
      <c r="A19" s="20"/>
      <c r="B19" s="21" t="s">
        <v>9</v>
      </c>
      <c r="C19" s="21">
        <v>150000</v>
      </c>
      <c r="D19" s="21">
        <v>150000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44686.6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4">
        <v>0</v>
      </c>
      <c r="Q19" s="34">
        <f t="shared" si="4"/>
        <v>44686.6</v>
      </c>
    </row>
    <row r="20" spans="1:17" ht="26.25" customHeight="1" x14ac:dyDescent="0.85">
      <c r="A20" s="20"/>
      <c r="B20" s="21" t="s">
        <v>10</v>
      </c>
      <c r="C20" s="21">
        <v>748400</v>
      </c>
      <c r="D20" s="21">
        <v>2248400</v>
      </c>
      <c r="E20" s="21">
        <v>7600</v>
      </c>
      <c r="F20" s="21">
        <v>21350</v>
      </c>
      <c r="G20" s="21">
        <v>22350</v>
      </c>
      <c r="H20" s="21">
        <v>22100</v>
      </c>
      <c r="I20" s="21">
        <v>27000</v>
      </c>
      <c r="J20" s="21">
        <v>92350</v>
      </c>
      <c r="K20" s="21">
        <v>5800</v>
      </c>
      <c r="L20" s="21">
        <v>68500</v>
      </c>
      <c r="M20" s="21">
        <v>0</v>
      </c>
      <c r="N20" s="21">
        <v>0</v>
      </c>
      <c r="O20" s="21">
        <v>0</v>
      </c>
      <c r="P20" s="34">
        <v>0</v>
      </c>
      <c r="Q20" s="34">
        <f t="shared" si="4"/>
        <v>267050</v>
      </c>
    </row>
    <row r="21" spans="1:17" ht="26.25" customHeight="1" x14ac:dyDescent="0.85">
      <c r="A21" s="20"/>
      <c r="B21" s="21" t="s">
        <v>11</v>
      </c>
      <c r="C21" s="21">
        <v>250000</v>
      </c>
      <c r="D21" s="21">
        <v>250000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4">
        <v>0</v>
      </c>
      <c r="Q21" s="34">
        <f t="shared" si="4"/>
        <v>0</v>
      </c>
    </row>
    <row r="22" spans="1:17" ht="26.25" customHeight="1" x14ac:dyDescent="0.85">
      <c r="A22" s="20"/>
      <c r="B22" s="21" t="s">
        <v>12</v>
      </c>
      <c r="C22" s="21">
        <v>2779874</v>
      </c>
      <c r="D22" s="21">
        <v>2979874</v>
      </c>
      <c r="E22" s="21">
        <v>180721.47</v>
      </c>
      <c r="F22" s="21">
        <v>209054.81</v>
      </c>
      <c r="G22" s="21">
        <v>194888.14</v>
      </c>
      <c r="H22" s="21">
        <v>194888.14</v>
      </c>
      <c r="I22" s="21">
        <v>194888.14</v>
      </c>
      <c r="J22" s="21">
        <v>203924.22</v>
      </c>
      <c r="K22" s="21">
        <v>203924.22</v>
      </c>
      <c r="L22" s="21">
        <v>203924.22</v>
      </c>
      <c r="M22" s="21">
        <v>0</v>
      </c>
      <c r="N22" s="21">
        <v>0</v>
      </c>
      <c r="O22" s="21">
        <v>0</v>
      </c>
      <c r="P22" s="34">
        <v>0</v>
      </c>
      <c r="Q22" s="34">
        <f t="shared" si="4"/>
        <v>1586213.36</v>
      </c>
    </row>
    <row r="23" spans="1:17" ht="26.25" customHeight="1" x14ac:dyDescent="0.85">
      <c r="A23" s="20"/>
      <c r="B23" s="21" t="s">
        <v>13</v>
      </c>
      <c r="C23" s="21">
        <v>1745518</v>
      </c>
      <c r="D23" s="21">
        <v>1745518</v>
      </c>
      <c r="E23" s="21">
        <v>121222.73</v>
      </c>
      <c r="F23" s="21">
        <v>121222.73</v>
      </c>
      <c r="G23" s="21">
        <v>117751.35</v>
      </c>
      <c r="H23" s="21">
        <v>116376.07</v>
      </c>
      <c r="I23" s="21">
        <v>397757.3</v>
      </c>
      <c r="J23" s="21">
        <v>117751.35</v>
      </c>
      <c r="K23" s="21">
        <v>119847.45</v>
      </c>
      <c r="L23" s="21">
        <v>217719.82</v>
      </c>
      <c r="M23" s="21">
        <v>0</v>
      </c>
      <c r="N23" s="21">
        <v>0</v>
      </c>
      <c r="O23" s="21">
        <v>0</v>
      </c>
      <c r="P23" s="34">
        <v>0</v>
      </c>
      <c r="Q23" s="34">
        <f t="shared" si="4"/>
        <v>1329648.8</v>
      </c>
    </row>
    <row r="24" spans="1:17" ht="26.25" customHeight="1" x14ac:dyDescent="0.85">
      <c r="A24" s="20"/>
      <c r="B24" s="22" t="s">
        <v>14</v>
      </c>
      <c r="C24" s="22">
        <v>710000</v>
      </c>
      <c r="D24" s="21">
        <v>955000</v>
      </c>
      <c r="E24" s="21">
        <v>0</v>
      </c>
      <c r="F24" s="21">
        <v>174005.9</v>
      </c>
      <c r="G24" s="21">
        <v>17352.09</v>
      </c>
      <c r="H24" s="21">
        <v>276069.26</v>
      </c>
      <c r="I24" s="21">
        <v>0</v>
      </c>
      <c r="J24" s="21">
        <v>34986.14</v>
      </c>
      <c r="K24" s="21">
        <v>67035.8</v>
      </c>
      <c r="L24" s="21">
        <v>35013.78</v>
      </c>
      <c r="M24" s="21">
        <v>0</v>
      </c>
      <c r="N24" s="21">
        <v>0</v>
      </c>
      <c r="O24" s="21">
        <v>0</v>
      </c>
      <c r="P24" s="34">
        <v>0</v>
      </c>
      <c r="Q24" s="34">
        <f t="shared" si="4"/>
        <v>604462.97000000009</v>
      </c>
    </row>
    <row r="25" spans="1:17" ht="26.25" customHeight="1" x14ac:dyDescent="0.85">
      <c r="A25" s="20"/>
      <c r="B25" s="21" t="s">
        <v>15</v>
      </c>
      <c r="C25" s="21">
        <v>410000</v>
      </c>
      <c r="D25" s="21">
        <v>322734153.17000002</v>
      </c>
      <c r="E25" s="21">
        <v>6500</v>
      </c>
      <c r="F25" s="21">
        <v>0</v>
      </c>
      <c r="G25" s="21">
        <v>35708526.560000002</v>
      </c>
      <c r="H25" s="21">
        <v>59410</v>
      </c>
      <c r="I25" s="21">
        <v>8937541.6400000006</v>
      </c>
      <c r="J25" s="21">
        <v>8934591.6400000006</v>
      </c>
      <c r="K25" s="21">
        <v>17889517.27</v>
      </c>
      <c r="L25" s="21">
        <v>53563889.780000001</v>
      </c>
      <c r="M25" s="21">
        <v>0</v>
      </c>
      <c r="N25" s="21">
        <v>0</v>
      </c>
      <c r="O25" s="21">
        <v>0</v>
      </c>
      <c r="P25" s="34">
        <v>0</v>
      </c>
      <c r="Q25" s="34">
        <f t="shared" si="4"/>
        <v>125099976.89</v>
      </c>
    </row>
    <row r="26" spans="1:17" ht="26.25" customHeight="1" x14ac:dyDescent="0.85">
      <c r="A26" s="20"/>
      <c r="B26" s="21" t="s">
        <v>16</v>
      </c>
      <c r="C26" s="21">
        <v>135700</v>
      </c>
      <c r="D26" s="21">
        <v>1285700</v>
      </c>
      <c r="E26" s="21">
        <v>0</v>
      </c>
      <c r="F26" s="21">
        <v>0</v>
      </c>
      <c r="G26" s="21">
        <v>0</v>
      </c>
      <c r="H26" s="21">
        <v>0</v>
      </c>
      <c r="I26" s="21">
        <v>24308</v>
      </c>
      <c r="J26" s="21">
        <v>62799.6</v>
      </c>
      <c r="K26" s="21">
        <v>59472</v>
      </c>
      <c r="L26" s="21">
        <v>38019.129999999997</v>
      </c>
      <c r="M26" s="21">
        <v>0</v>
      </c>
      <c r="N26" s="21">
        <v>0</v>
      </c>
      <c r="O26" s="21">
        <v>0</v>
      </c>
      <c r="P26" s="34">
        <v>0</v>
      </c>
      <c r="Q26" s="34">
        <f t="shared" si="4"/>
        <v>184598.73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2434912</v>
      </c>
      <c r="D27" s="35">
        <f>D28+D29+D30+D31+D32+D33+D34+D35+D36</f>
        <v>4305912</v>
      </c>
      <c r="E27" s="35">
        <f t="shared" ref="E27:F27" si="5">+E28+E29+E30+E31+E32+E33+E34+E36</f>
        <v>0</v>
      </c>
      <c r="F27" s="35">
        <f t="shared" si="5"/>
        <v>12080</v>
      </c>
      <c r="G27" s="35">
        <f>+G28+G29+G30+G31+G32+G33+G34+G36</f>
        <v>1119142.1700000002</v>
      </c>
      <c r="H27" s="35">
        <f>+H28+H29+H30+H31+H32+H33+H34+H36+K4</f>
        <v>82652.299999999988</v>
      </c>
      <c r="I27" s="35">
        <f>+I28+I29+I30+I31+I32+I33+I34+I36+L4</f>
        <v>31362.91</v>
      </c>
      <c r="J27" s="35">
        <f t="shared" ref="J27:K27" si="6">+J28+J29+J30+J31+J32+J33+J34+J36+M4</f>
        <v>22674.07</v>
      </c>
      <c r="K27" s="35">
        <f t="shared" si="6"/>
        <v>200685.16</v>
      </c>
      <c r="L27" s="35">
        <f>L28+L36+L29+L31+L30+L32+L33+L34+L35</f>
        <v>52561.65</v>
      </c>
      <c r="M27" s="35">
        <f>M28+M36+M29+M31+M30+M32+M33+M34+M35</f>
        <v>0</v>
      </c>
      <c r="N27" s="35">
        <f>N28+N36+N29+N31+N30+N32+N33+N34+N35</f>
        <v>0</v>
      </c>
      <c r="O27" s="35">
        <f t="shared" ref="O27:P27" si="7">O28+O36+O29+O31+O30+O32+O33+O34+O35</f>
        <v>0</v>
      </c>
      <c r="P27" s="36">
        <f t="shared" si="7"/>
        <v>0</v>
      </c>
      <c r="Q27" s="36">
        <f>SUM(E27:P27)</f>
        <v>1521158.26</v>
      </c>
    </row>
    <row r="28" spans="1:17" ht="26.25" customHeight="1" x14ac:dyDescent="0.85">
      <c r="A28" s="20"/>
      <c r="B28" s="21" t="s">
        <v>18</v>
      </c>
      <c r="C28" s="21">
        <v>187000</v>
      </c>
      <c r="D28" s="21">
        <v>187000</v>
      </c>
      <c r="E28" s="21">
        <v>0</v>
      </c>
      <c r="F28" s="21">
        <v>5000</v>
      </c>
      <c r="G28" s="21">
        <v>60102.07</v>
      </c>
      <c r="H28" s="21">
        <v>2500</v>
      </c>
      <c r="I28" s="21">
        <v>2500</v>
      </c>
      <c r="J28" s="21">
        <v>2500</v>
      </c>
      <c r="K28" s="21">
        <v>26970.52</v>
      </c>
      <c r="L28" s="21">
        <v>2500</v>
      </c>
      <c r="M28" s="21">
        <v>0</v>
      </c>
      <c r="N28" s="21">
        <v>0</v>
      </c>
      <c r="O28" s="21">
        <v>0</v>
      </c>
      <c r="P28" s="34">
        <v>0</v>
      </c>
      <c r="Q28" s="34">
        <f t="shared" si="4"/>
        <v>102072.59000000001</v>
      </c>
    </row>
    <row r="29" spans="1:17" ht="26.25" customHeight="1" x14ac:dyDescent="0.85">
      <c r="A29" s="20"/>
      <c r="B29" s="21" t="s">
        <v>19</v>
      </c>
      <c r="C29" s="21">
        <v>100000</v>
      </c>
      <c r="D29" s="21">
        <v>100000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34">
        <v>0</v>
      </c>
      <c r="Q29" s="34">
        <f t="shared" si="4"/>
        <v>0</v>
      </c>
    </row>
    <row r="30" spans="1:17" ht="26.25" customHeight="1" x14ac:dyDescent="0.85">
      <c r="A30" s="20"/>
      <c r="B30" s="21" t="s">
        <v>20</v>
      </c>
      <c r="C30" s="21">
        <v>92912</v>
      </c>
      <c r="D30" s="21">
        <v>142912</v>
      </c>
      <c r="E30" s="21">
        <v>0</v>
      </c>
      <c r="F30" s="21">
        <v>0</v>
      </c>
      <c r="G30" s="21">
        <v>0</v>
      </c>
      <c r="H30" s="21">
        <v>29641.599999999999</v>
      </c>
      <c r="I30" s="21">
        <v>0</v>
      </c>
      <c r="J30" s="21">
        <v>6018</v>
      </c>
      <c r="K30" s="21">
        <v>96161.15</v>
      </c>
      <c r="L30" s="21">
        <v>0</v>
      </c>
      <c r="M30" s="21">
        <v>0</v>
      </c>
      <c r="N30" s="21">
        <v>0</v>
      </c>
      <c r="O30" s="21">
        <v>0</v>
      </c>
      <c r="P30" s="34">
        <v>0</v>
      </c>
      <c r="Q30" s="34">
        <f t="shared" si="4"/>
        <v>131820.75</v>
      </c>
    </row>
    <row r="31" spans="1:17" ht="26.25" customHeight="1" x14ac:dyDescent="0.85">
      <c r="A31" s="20"/>
      <c r="B31" s="21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34">
        <v>0</v>
      </c>
      <c r="Q31" s="34">
        <f t="shared" si="4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34">
        <v>0</v>
      </c>
      <c r="Q32" s="34">
        <f t="shared" si="4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>
        <v>36000</v>
      </c>
      <c r="E33" s="21">
        <v>0</v>
      </c>
      <c r="F33" s="21">
        <v>0</v>
      </c>
      <c r="G33" s="21">
        <v>0</v>
      </c>
      <c r="H33" s="21">
        <v>0</v>
      </c>
      <c r="I33" s="21">
        <v>2304.9899999999998</v>
      </c>
      <c r="J33" s="21">
        <v>3099.99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34">
        <v>0</v>
      </c>
      <c r="Q33" s="34">
        <f t="shared" si="4"/>
        <v>5404.98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3325000</v>
      </c>
      <c r="E34" s="21">
        <v>0</v>
      </c>
      <c r="F34" s="21">
        <v>0</v>
      </c>
      <c r="G34" s="21">
        <v>1000000</v>
      </c>
      <c r="H34" s="21">
        <v>53.1</v>
      </c>
      <c r="I34" s="21">
        <v>4568.37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34">
        <v>0</v>
      </c>
      <c r="Q34" s="34">
        <f t="shared" si="4"/>
        <v>1004621.47</v>
      </c>
    </row>
    <row r="35" spans="1:17" ht="26.25" customHeight="1" x14ac:dyDescent="0.85">
      <c r="A35" s="20"/>
      <c r="B35" s="21" t="s">
        <v>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34">
        <v>0</v>
      </c>
      <c r="Q35" s="34">
        <f t="shared" si="4"/>
        <v>0</v>
      </c>
    </row>
    <row r="36" spans="1:17" ht="26.25" customHeight="1" x14ac:dyDescent="0.85">
      <c r="A36" s="20"/>
      <c r="B36" s="21" t="s">
        <v>26</v>
      </c>
      <c r="C36" s="21">
        <v>255000</v>
      </c>
      <c r="D36" s="21">
        <v>515000</v>
      </c>
      <c r="E36" s="21">
        <v>0</v>
      </c>
      <c r="F36" s="21">
        <v>7080</v>
      </c>
      <c r="G36" s="21">
        <v>59040.1</v>
      </c>
      <c r="H36" s="21">
        <v>50457.599999999999</v>
      </c>
      <c r="I36" s="21">
        <v>21989.55</v>
      </c>
      <c r="J36" s="21">
        <v>11056.08</v>
      </c>
      <c r="K36" s="21">
        <v>77553.490000000005</v>
      </c>
      <c r="L36" s="21">
        <v>50061.65</v>
      </c>
      <c r="M36" s="21">
        <v>0</v>
      </c>
      <c r="N36" s="21">
        <v>0</v>
      </c>
      <c r="O36" s="21">
        <v>0</v>
      </c>
      <c r="P36" s="34">
        <v>0</v>
      </c>
      <c r="Q36" s="34">
        <f t="shared" si="4"/>
        <v>277238.47000000003</v>
      </c>
    </row>
    <row r="37" spans="1:17" ht="26.25" customHeight="1" x14ac:dyDescent="0.85">
      <c r="A37" s="19"/>
      <c r="B37" s="32" t="s">
        <v>27</v>
      </c>
      <c r="C37" s="32">
        <f>C38+C39+C40+C41+C42+C43+C44</f>
        <v>0</v>
      </c>
      <c r="D37" s="33">
        <f>D38+D39+D40+D41+D42+D43+D44</f>
        <v>200000</v>
      </c>
      <c r="E37" s="33">
        <f t="shared" ref="E37:J37" si="8">E38+E39+E40+E41+E42+E43+E44</f>
        <v>0</v>
      </c>
      <c r="F37" s="33">
        <f t="shared" si="8"/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f t="shared" ref="K37:M37" si="9">+K38+K39+K40+K41+K42+K43+K44</f>
        <v>0</v>
      </c>
      <c r="L37" s="33">
        <f t="shared" si="9"/>
        <v>0</v>
      </c>
      <c r="M37" s="33">
        <f t="shared" si="9"/>
        <v>0</v>
      </c>
      <c r="N37" s="33">
        <v>0</v>
      </c>
      <c r="O37" s="33">
        <v>0</v>
      </c>
      <c r="P37" s="33">
        <v>0</v>
      </c>
      <c r="Q37" s="33">
        <f>SUM(E37:P37)</f>
        <v>0</v>
      </c>
    </row>
    <row r="38" spans="1:17" ht="26.25" customHeight="1" x14ac:dyDescent="0.85">
      <c r="A38" s="20"/>
      <c r="B38" s="21" t="s">
        <v>28</v>
      </c>
      <c r="C38" s="21"/>
      <c r="D38" s="37">
        <v>200000</v>
      </c>
      <c r="E38" s="21">
        <v>0</v>
      </c>
      <c r="F38" s="22">
        <v>0</v>
      </c>
      <c r="G38" s="21">
        <v>0</v>
      </c>
      <c r="H38" s="21">
        <v>0</v>
      </c>
      <c r="I38" s="21">
        <v>0</v>
      </c>
      <c r="J38" s="21">
        <v>0</v>
      </c>
      <c r="K38" s="34">
        <v>0</v>
      </c>
      <c r="L38" s="34"/>
      <c r="M38" s="37"/>
      <c r="N38" s="37">
        <v>0</v>
      </c>
      <c r="O38" s="37">
        <v>0</v>
      </c>
      <c r="P38" s="34">
        <v>0</v>
      </c>
      <c r="Q38" s="34">
        <f t="shared" si="4"/>
        <v>0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  <c r="N39" s="37">
        <v>0</v>
      </c>
      <c r="O39" s="37">
        <v>0</v>
      </c>
      <c r="P39" s="34">
        <v>0</v>
      </c>
      <c r="Q39" s="34">
        <f t="shared" si="4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  <c r="N40" s="37">
        <v>0</v>
      </c>
      <c r="O40" s="37">
        <v>0</v>
      </c>
      <c r="P40" s="34">
        <v>0</v>
      </c>
      <c r="Q40" s="34">
        <f t="shared" si="4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  <c r="N41" s="37">
        <v>0</v>
      </c>
      <c r="O41" s="37">
        <v>0</v>
      </c>
      <c r="P41" s="34">
        <v>0</v>
      </c>
      <c r="Q41" s="34">
        <f t="shared" si="4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37">
        <v>0</v>
      </c>
      <c r="N42" s="37">
        <v>0</v>
      </c>
      <c r="O42" s="37">
        <v>0</v>
      </c>
      <c r="P42" s="34">
        <v>0</v>
      </c>
      <c r="Q42" s="34">
        <f t="shared" si="4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37">
        <v>0</v>
      </c>
      <c r="N43" s="37">
        <v>0</v>
      </c>
      <c r="O43" s="37">
        <v>0</v>
      </c>
      <c r="P43" s="34">
        <v>0</v>
      </c>
      <c r="Q43" s="34">
        <f t="shared" si="4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37">
        <v>0</v>
      </c>
      <c r="N44" s="37">
        <v>0</v>
      </c>
      <c r="O44" s="37">
        <v>0</v>
      </c>
      <c r="P44" s="34">
        <v>0</v>
      </c>
      <c r="Q44" s="34">
        <f t="shared" si="4"/>
        <v>0</v>
      </c>
    </row>
    <row r="45" spans="1:17" ht="26.25" customHeight="1" x14ac:dyDescent="0.85">
      <c r="A45" s="20"/>
      <c r="B45" s="23" t="s">
        <v>35</v>
      </c>
      <c r="C45" s="38">
        <f t="shared" ref="C45:D45" si="10">C46+C47+C48+C49+C50+C51</f>
        <v>0</v>
      </c>
      <c r="D45" s="38">
        <f t="shared" si="10"/>
        <v>0</v>
      </c>
      <c r="E45" s="38">
        <f>E46+E47+E48+E49+E50+E51</f>
        <v>0</v>
      </c>
      <c r="F45" s="38">
        <f t="shared" ref="F45:M45" si="11">F46+F47+F48+F49+F50+F51</f>
        <v>0</v>
      </c>
      <c r="G45" s="38">
        <f t="shared" si="11"/>
        <v>0</v>
      </c>
      <c r="H45" s="38">
        <f t="shared" si="11"/>
        <v>0</v>
      </c>
      <c r="I45" s="38">
        <f t="shared" si="11"/>
        <v>0</v>
      </c>
      <c r="J45" s="38">
        <f t="shared" si="11"/>
        <v>0</v>
      </c>
      <c r="K45" s="38">
        <f t="shared" si="11"/>
        <v>0</v>
      </c>
      <c r="L45" s="38">
        <f t="shared" si="11"/>
        <v>0</v>
      </c>
      <c r="M45" s="38">
        <f t="shared" si="11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20"/>
      <c r="B46" s="21" t="s">
        <v>36</v>
      </c>
      <c r="C46" s="21">
        <f>+C47+C48+C49+C50+C51</f>
        <v>0</v>
      </c>
      <c r="D46" s="21">
        <f>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34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34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34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34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34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34">
        <v>0</v>
      </c>
      <c r="Q51" s="34">
        <v>0</v>
      </c>
    </row>
    <row r="52" spans="1:17" ht="26.25" customHeight="1" x14ac:dyDescent="0.85">
      <c r="A52" s="19"/>
      <c r="B52" s="38" t="s">
        <v>42</v>
      </c>
      <c r="C52" s="38">
        <f>+C53+C54+C57+C60+C55</f>
        <v>829410</v>
      </c>
      <c r="D52" s="38">
        <f>+D53+D54+D57+D60+D55+D56+D58+D59+D61</f>
        <v>6139410</v>
      </c>
      <c r="E52" s="38">
        <f t="shared" ref="E52:J52" si="12">+E53+E54+E57+E60+E55+E56+E58+E59+E61</f>
        <v>0</v>
      </c>
      <c r="F52" s="38">
        <f t="shared" si="12"/>
        <v>0</v>
      </c>
      <c r="G52" s="38">
        <f t="shared" si="12"/>
        <v>96542.31</v>
      </c>
      <c r="H52" s="38">
        <f t="shared" si="12"/>
        <v>25941.99</v>
      </c>
      <c r="I52" s="38">
        <f t="shared" si="12"/>
        <v>9636.35</v>
      </c>
      <c r="J52" s="38">
        <f t="shared" si="12"/>
        <v>210087.03</v>
      </c>
      <c r="K52" s="38">
        <f t="shared" ref="K52:P52" si="13">K53+K54+K55+K56+K57+K58+K59+K60+K61</f>
        <v>1495533.6</v>
      </c>
      <c r="L52" s="38">
        <f t="shared" si="13"/>
        <v>2540400.0099999998</v>
      </c>
      <c r="M52" s="38">
        <f t="shared" si="13"/>
        <v>0</v>
      </c>
      <c r="N52" s="38">
        <f t="shared" si="13"/>
        <v>0</v>
      </c>
      <c r="O52" s="38">
        <f t="shared" si="13"/>
        <v>0</v>
      </c>
      <c r="P52" s="38">
        <f t="shared" si="13"/>
        <v>0</v>
      </c>
      <c r="Q52" s="38">
        <f>SUM(E52:P52)</f>
        <v>4378141.29</v>
      </c>
    </row>
    <row r="53" spans="1:17" ht="26.25" customHeight="1" x14ac:dyDescent="0.85">
      <c r="A53" s="20"/>
      <c r="B53" s="21" t="s">
        <v>43</v>
      </c>
      <c r="C53" s="21">
        <v>775500</v>
      </c>
      <c r="D53" s="21">
        <v>1545500</v>
      </c>
      <c r="E53" s="21">
        <v>0</v>
      </c>
      <c r="F53" s="21">
        <v>0</v>
      </c>
      <c r="G53" s="34">
        <v>96542.31</v>
      </c>
      <c r="H53" s="34">
        <v>25941.99</v>
      </c>
      <c r="I53" s="34">
        <v>0</v>
      </c>
      <c r="J53" s="34">
        <v>130791.03</v>
      </c>
      <c r="K53" s="34">
        <v>134251.1</v>
      </c>
      <c r="L53" s="34">
        <v>306000.01</v>
      </c>
      <c r="M53" s="21">
        <v>0</v>
      </c>
      <c r="N53" s="21">
        <v>0</v>
      </c>
      <c r="O53" s="21">
        <v>0</v>
      </c>
      <c r="P53" s="34">
        <v>0</v>
      </c>
      <c r="Q53" s="34">
        <f t="shared" ref="Q53:Q61" si="14">SUM(E53:P53)</f>
        <v>693526.44000000006</v>
      </c>
    </row>
    <row r="54" spans="1:17" ht="26.25" customHeight="1" x14ac:dyDescent="0.85">
      <c r="A54" s="20"/>
      <c r="B54" s="21" t="s">
        <v>44</v>
      </c>
      <c r="C54" s="21">
        <v>0</v>
      </c>
      <c r="D54" s="21">
        <v>860000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302670</v>
      </c>
      <c r="L54" s="21">
        <v>0</v>
      </c>
      <c r="M54" s="21">
        <v>0</v>
      </c>
      <c r="N54" s="21">
        <v>0</v>
      </c>
      <c r="O54" s="21">
        <v>0</v>
      </c>
      <c r="P54" s="34">
        <v>0</v>
      </c>
      <c r="Q54" s="34">
        <f t="shared" si="14"/>
        <v>302670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108712.5</v>
      </c>
      <c r="L55" s="21">
        <v>2234400</v>
      </c>
      <c r="M55" s="21">
        <v>0</v>
      </c>
      <c r="N55" s="21">
        <v>0</v>
      </c>
      <c r="O55" s="21">
        <v>0</v>
      </c>
      <c r="P55" s="34">
        <v>0</v>
      </c>
      <c r="Q55" s="34">
        <f t="shared" si="14"/>
        <v>2343112.5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9636.35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4">
        <v>0</v>
      </c>
      <c r="Q56" s="34">
        <f t="shared" si="14"/>
        <v>9636.35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680000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79296</v>
      </c>
      <c r="K57" s="21">
        <v>949900</v>
      </c>
      <c r="L57" s="21">
        <v>0</v>
      </c>
      <c r="M57" s="21">
        <v>0</v>
      </c>
      <c r="N57" s="21">
        <v>0</v>
      </c>
      <c r="O57" s="21">
        <v>0</v>
      </c>
      <c r="P57" s="34">
        <v>0</v>
      </c>
      <c r="Q57" s="34">
        <f t="shared" si="14"/>
        <v>1029196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4">
        <v>0</v>
      </c>
      <c r="Q58" s="34">
        <f t="shared" si="14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4">
        <v>0</v>
      </c>
      <c r="Q59" s="34">
        <f t="shared" si="14"/>
        <v>0</v>
      </c>
    </row>
    <row r="60" spans="1:17" ht="26.25" customHeight="1" x14ac:dyDescent="0.85">
      <c r="A60" s="20"/>
      <c r="B60" s="21" t="s">
        <v>50</v>
      </c>
      <c r="C60" s="21">
        <v>53910</v>
      </c>
      <c r="D60" s="21">
        <v>53910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34">
        <v>0</v>
      </c>
      <c r="Q60" s="34">
        <f t="shared" si="14"/>
        <v>0</v>
      </c>
    </row>
    <row r="61" spans="1:17" ht="26.25" customHeight="1" x14ac:dyDescent="0.85">
      <c r="A61" s="20"/>
      <c r="B61" s="21" t="s">
        <v>51</v>
      </c>
      <c r="C61" s="21">
        <v>0</v>
      </c>
      <c r="D61" s="21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4">
        <v>0</v>
      </c>
      <c r="Q61" s="34">
        <f t="shared" si="14"/>
        <v>0</v>
      </c>
    </row>
    <row r="62" spans="1:17" ht="26.25" customHeight="1" x14ac:dyDescent="0.85">
      <c r="A62" s="19"/>
      <c r="B62" s="38" t="s">
        <v>52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 ht="26.25" customHeight="1" x14ac:dyDescent="0.85">
      <c r="A63" s="20"/>
      <c r="B63" s="24" t="s">
        <v>53</v>
      </c>
      <c r="C63" s="24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34">
        <v>0</v>
      </c>
      <c r="Q63" s="34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46.5" customHeight="1" x14ac:dyDescent="0.85">
      <c r="A66" s="39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26.25" customHeight="1" x14ac:dyDescent="0.85">
      <c r="A67" s="19"/>
      <c r="B67" s="38" t="s">
        <v>57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/>
      <c r="M67" s="38"/>
      <c r="N67" s="38"/>
      <c r="O67" s="38"/>
      <c r="P67" s="38"/>
      <c r="Q67" s="38"/>
    </row>
    <row r="68" spans="1:17" ht="26.25" customHeight="1" x14ac:dyDescent="0.85">
      <c r="A68" s="20"/>
      <c r="B68" s="24" t="s">
        <v>58</v>
      </c>
      <c r="C68" s="24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34">
        <v>0</v>
      </c>
      <c r="Q68" s="34">
        <v>0</v>
      </c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19"/>
      <c r="B70" s="38" t="s">
        <v>60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/>
      <c r="M70" s="38"/>
      <c r="N70" s="38"/>
      <c r="O70" s="38"/>
      <c r="P70" s="38"/>
      <c r="Q70" s="38"/>
    </row>
    <row r="71" spans="1:17" ht="26.25" customHeight="1" x14ac:dyDescent="0.85">
      <c r="A71" s="20"/>
      <c r="B71" s="24" t="s">
        <v>61</v>
      </c>
      <c r="C71" s="24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34">
        <v>0</v>
      </c>
      <c r="Q71" s="34">
        <v>0</v>
      </c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18"/>
      <c r="B74" s="38" t="s">
        <v>66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</row>
    <row r="75" spans="1:17" ht="26.25" customHeight="1" x14ac:dyDescent="0.85">
      <c r="A75" s="19"/>
      <c r="B75" s="40" t="s">
        <v>67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34">
        <v>0</v>
      </c>
      <c r="Q75" s="34">
        <v>0</v>
      </c>
    </row>
    <row r="76" spans="1:17" ht="26.25" customHeight="1" x14ac:dyDescent="0.85">
      <c r="A76" s="20"/>
      <c r="B76" s="40" t="s">
        <v>68</v>
      </c>
      <c r="C76" s="24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19"/>
      <c r="B78" s="38" t="s">
        <v>70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 ht="26.25" customHeight="1" x14ac:dyDescent="0.85">
      <c r="A79" s="20"/>
      <c r="B79" s="24" t="s">
        <v>71</v>
      </c>
      <c r="C79" s="24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34">
        <v>0</v>
      </c>
      <c r="Q79" s="34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19"/>
      <c r="B81" s="38" t="s">
        <v>73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</row>
    <row r="82" spans="1:17" ht="26.25" customHeight="1" x14ac:dyDescent="0.85">
      <c r="A82" s="20"/>
      <c r="B82" s="24" t="s">
        <v>74</v>
      </c>
      <c r="C82" s="24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34">
        <v>0</v>
      </c>
      <c r="Q82" s="34">
        <v>0</v>
      </c>
    </row>
    <row r="83" spans="1:17" s="3" customFormat="1" ht="26.25" customHeight="1" x14ac:dyDescent="0.8">
      <c r="A83" s="41"/>
      <c r="B83" s="42" t="s">
        <v>64</v>
      </c>
      <c r="C83" s="42">
        <f t="shared" ref="C83:Q83" si="15">+C11+C17+C27+C37+C52</f>
        <v>70594062</v>
      </c>
      <c r="D83" s="42">
        <f t="shared" si="15"/>
        <v>416583047.97000003</v>
      </c>
      <c r="E83" s="42">
        <f t="shared" si="15"/>
        <v>4811653.96</v>
      </c>
      <c r="F83" s="42">
        <f t="shared" si="15"/>
        <v>5120198.4300000006</v>
      </c>
      <c r="G83" s="42">
        <f t="shared" si="15"/>
        <v>42317077.420000009</v>
      </c>
      <c r="H83" s="42">
        <f t="shared" si="15"/>
        <v>9031019.5600000005</v>
      </c>
      <c r="I83" s="42">
        <f t="shared" si="15"/>
        <v>14484104.470000001</v>
      </c>
      <c r="J83" s="42">
        <f t="shared" si="15"/>
        <v>14664174.029999999</v>
      </c>
      <c r="K83" s="42">
        <f t="shared" si="15"/>
        <v>24806784.920000002</v>
      </c>
      <c r="L83" s="42">
        <f t="shared" si="15"/>
        <v>61404704.090000004</v>
      </c>
      <c r="M83" s="42">
        <f t="shared" si="15"/>
        <v>0</v>
      </c>
      <c r="N83" s="42">
        <f t="shared" si="15"/>
        <v>0</v>
      </c>
      <c r="O83" s="42">
        <f t="shared" si="15"/>
        <v>0</v>
      </c>
      <c r="P83" s="42">
        <f t="shared" si="15"/>
        <v>0</v>
      </c>
      <c r="Q83" s="42">
        <f t="shared" si="15"/>
        <v>176639716.88</v>
      </c>
    </row>
    <row r="84" spans="1:17" s="4" customFormat="1" ht="27.75" customHeight="1" x14ac:dyDescent="0.25">
      <c r="B84" s="44" t="s">
        <v>95</v>
      </c>
      <c r="C84" s="4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4" customFormat="1" ht="27.75" customHeight="1" x14ac:dyDescent="0.25">
      <c r="B85" s="44" t="s">
        <v>112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45" t="s">
        <v>109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7" t="s">
        <v>96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7" customFormat="1" ht="27.75" customHeight="1" x14ac:dyDescent="0.25">
      <c r="D98" s="9"/>
      <c r="E98" s="9"/>
      <c r="F98" s="10"/>
      <c r="G98" s="10"/>
      <c r="H98" s="10"/>
      <c r="I98" s="10"/>
      <c r="J98" s="10"/>
    </row>
    <row r="99" spans="2:17" s="7" customFormat="1" ht="27.75" customHeight="1" x14ac:dyDescent="0.25">
      <c r="B99" s="11" t="s">
        <v>102</v>
      </c>
      <c r="D99" s="12"/>
      <c r="E99" s="5"/>
      <c r="G99" s="50" t="s">
        <v>103</v>
      </c>
      <c r="H99" s="50"/>
      <c r="I99" s="50"/>
    </row>
    <row r="100" spans="2:17" s="7" customFormat="1" ht="27.75" customHeight="1" x14ac:dyDescent="0.25">
      <c r="B100" s="13"/>
      <c r="D100" s="12"/>
      <c r="E100" s="5"/>
      <c r="G100" s="46"/>
      <c r="H100" s="46"/>
      <c r="I100" s="46"/>
    </row>
    <row r="101" spans="2:17" s="7" customFormat="1" ht="27.75" customHeight="1" x14ac:dyDescent="0.25">
      <c r="B101" s="14"/>
      <c r="D101" s="5"/>
      <c r="E101" s="5"/>
      <c r="G101" s="47"/>
      <c r="H101" s="47"/>
      <c r="I101" s="47"/>
    </row>
    <row r="102" spans="2:17" s="7" customFormat="1" ht="27.75" customHeight="1" x14ac:dyDescent="0.25">
      <c r="B102" s="15" t="s">
        <v>104</v>
      </c>
      <c r="D102" s="16"/>
      <c r="E102" s="16"/>
      <c r="G102" s="48" t="s">
        <v>105</v>
      </c>
      <c r="H102" s="48"/>
      <c r="I102" s="48"/>
    </row>
    <row r="103" spans="2:17" s="7" customFormat="1" ht="27.75" customHeight="1" x14ac:dyDescent="0.25">
      <c r="B103" s="11" t="s">
        <v>106</v>
      </c>
      <c r="D103" s="17"/>
      <c r="E103" s="5"/>
      <c r="G103" s="49" t="s">
        <v>107</v>
      </c>
      <c r="H103" s="49"/>
      <c r="I103" s="49"/>
    </row>
  </sheetData>
  <mergeCells count="17">
    <mergeCell ref="O6:P6"/>
    <mergeCell ref="G100:I101"/>
    <mergeCell ref="G102:I102"/>
    <mergeCell ref="G103:I103"/>
    <mergeCell ref="G99:I99"/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</mergeCells>
  <printOptions horizontalCentered="1"/>
  <pageMargins left="0" right="0" top="0.59055118110236227" bottom="0" header="0.31496062992125984" footer="0"/>
  <pageSetup paperSize="3" scale="44" fitToHeight="0" orientation="landscape" r:id="rId1"/>
  <ignoredErrors>
    <ignoredError sqref="Q12:Q45 Q55:Q60 Q46:Q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2023-08-10T15:15:21Z</cp:lastPrinted>
  <dcterms:created xsi:type="dcterms:W3CDTF">2021-07-29T18:58:50Z</dcterms:created>
  <dcterms:modified xsi:type="dcterms:W3CDTF">2023-09-06T17:05:18Z</dcterms:modified>
</cp:coreProperties>
</file>