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orio Gonzalez\Desktop\"/>
    </mc:Choice>
  </mc:AlternateContent>
  <bookViews>
    <workbookView xWindow="0" yWindow="0" windowWidth="28800" windowHeight="11385"/>
  </bookViews>
  <sheets>
    <sheet name="Noviembre Contratados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M14" i="1"/>
  <c r="G14" i="1"/>
  <c r="E14" i="1"/>
  <c r="M13" i="1"/>
  <c r="L13" i="1"/>
  <c r="K13" i="1"/>
  <c r="J13" i="1"/>
  <c r="I13" i="1"/>
  <c r="H13" i="1"/>
  <c r="F13" i="1" s="1"/>
  <c r="O13" i="1" s="1"/>
  <c r="M12" i="1"/>
  <c r="L12" i="1"/>
  <c r="K12" i="1"/>
  <c r="J12" i="1"/>
  <c r="I12" i="1"/>
  <c r="H12" i="1"/>
  <c r="L11" i="1"/>
  <c r="K11" i="1"/>
  <c r="K14" i="1" s="1"/>
  <c r="J11" i="1"/>
  <c r="I11" i="1"/>
  <c r="H11" i="1"/>
  <c r="F11" i="1" s="1"/>
  <c r="L14" i="1" l="1"/>
  <c r="I14" i="1"/>
  <c r="F12" i="1"/>
  <c r="O12" i="1" s="1"/>
  <c r="J14" i="1"/>
  <c r="O11" i="1"/>
  <c r="O14" i="1" s="1"/>
  <c r="H14" i="1"/>
  <c r="F14" i="1" l="1"/>
</calcChain>
</file>

<file path=xl/sharedStrings.xml><?xml version="1.0" encoding="utf-8"?>
<sst xmlns="http://schemas.openxmlformats.org/spreadsheetml/2006/main" count="27" uniqueCount="25">
  <si>
    <t xml:space="preserve">No. </t>
  </si>
  <si>
    <t>BENEFICIARIO</t>
  </si>
  <si>
    <t>CARGO</t>
  </si>
  <si>
    <t xml:space="preserve">Estatus 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</si>
  <si>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</si>
  <si>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</si>
  <si>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</si>
  <si>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</si>
  <si>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</si>
  <si>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</si>
  <si>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</si>
  <si>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</si>
  <si>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 xml:space="preserve">SEGURO MEDICO </t>
  </si>
  <si>
    <t>PDSS</t>
  </si>
  <si>
    <t>SUELDO NETO</t>
  </si>
  <si>
    <t xml:space="preserve">Asesor </t>
  </si>
  <si>
    <t xml:space="preserve">Contratrado </t>
  </si>
  <si>
    <t>-</t>
  </si>
  <si>
    <t xml:space="preserve">Analista Territorial </t>
  </si>
  <si>
    <t>Conserje</t>
  </si>
  <si>
    <t xml:space="preserve">Karen Gissell Medina Hidalgo </t>
  </si>
  <si>
    <t>Yovanny Portes Ramírez</t>
  </si>
  <si>
    <t>Pedro Luis Gagoc Clérigo</t>
  </si>
  <si>
    <t xml:space="preserve">NÓMINA  DE PAGO DEL PERSONAL CONTRATADO </t>
  </si>
  <si>
    <t>Mes: Noviembre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</si>
</sst>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 applyFill="1" applyAlignment="1"/>
    <xf numFmtId="0" fontId="4" fillId="0" borderId="0" xfId="0" applyFont="1" applyFill="1" applyAlignment="1"/>
    <xf numFmtId="17" fontId="4" fillId="0" borderId="0" xfId="0" applyNumberFormat="1" applyFont="1" applyFill="1" applyAlignment="1"/>
    <xf numFmtId="0" fontId="5" fillId="0" borderId="0" xfId="0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164" fontId="6" fillId="0" borderId="8" xfId="1" applyFont="1" applyFill="1" applyBorder="1" applyAlignment="1"/>
    <xf numFmtId="164" fontId="6" fillId="0" borderId="7" xfId="1" applyFont="1" applyFill="1" applyBorder="1" applyAlignment="1"/>
    <xf numFmtId="164" fontId="7" fillId="0" borderId="7" xfId="1" applyFont="1" applyFill="1" applyBorder="1" applyAlignment="1"/>
    <xf numFmtId="4" fontId="8" fillId="0" borderId="7" xfId="0" applyNumberFormat="1" applyFont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164" fontId="7" fillId="0" borderId="9" xfId="1" applyFont="1" applyFill="1" applyBorder="1" applyAlignment="1"/>
    <xf numFmtId="164" fontId="6" fillId="0" borderId="8" xfId="1" applyFont="1" applyFill="1" applyBorder="1" applyAlignment="1">
      <alignment vertical="center"/>
    </xf>
    <xf numFmtId="164" fontId="6" fillId="0" borderId="7" xfId="1" applyFont="1" applyFill="1" applyBorder="1" applyAlignment="1">
      <alignment vertical="center"/>
    </xf>
    <xf numFmtId="164" fontId="6" fillId="0" borderId="10" xfId="1" applyFont="1" applyFill="1" applyBorder="1" applyAlignment="1">
      <alignment vertical="center"/>
    </xf>
    <xf numFmtId="164" fontId="7" fillId="0" borderId="10" xfId="1" applyFont="1" applyFill="1" applyBorder="1" applyAlignment="1">
      <alignment vertical="center"/>
    </xf>
    <xf numFmtId="164" fontId="7" fillId="0" borderId="7" xfId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164" fontId="6" fillId="0" borderId="7" xfId="1" applyFont="1" applyFill="1" applyBorder="1" applyAlignment="1">
      <alignment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/>
    <xf numFmtId="164" fontId="5" fillId="2" borderId="11" xfId="0" applyNumberFormat="1" applyFont="1" applyFill="1" applyBorder="1" applyAlignment="1"/>
    <xf numFmtId="164" fontId="5" fillId="2" borderId="13" xfId="0" applyNumberFormat="1" applyFont="1" applyFill="1" applyBorder="1" applyAlignment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762000</xdr:colOff>
      <xdr:row>0</xdr:row>
      <xdr:rowOff>121228</xdr:rowOff>
    </xdr:from>
    <xdr:to>
      <xdr:col>8</xdr:col>
      <xdr:colOff>1229590</xdr:colOff>
      <xdr:row>4</xdr:row>
      <xdr:rowOff>86592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879D51AB-EADC-4196-B859-EDEC62B00A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9182" y="121228"/>
          <a:ext cx="2164772" cy="9351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55" zoomScaleNormal="55" workbookViewId="0">
      <selection activeCell="N1" sqref="N1"/>
    </sheetView>
  </sheetViews>
  <sheetFormatPr baseColWidth="10" defaultRowHeight="15" x14ac:dyDescent="0.25"/>
  <cols>
    <col min="1" max="1" width="5.85546875" bestFit="1" customWidth="1"/>
    <col min="2" max="2" width="36.42578125" customWidth="1"/>
    <col min="3" max="3" width="23.5703125" style="46" bestFit="1" customWidth="1"/>
    <col min="4" max="4" width="16.5703125" style="46" bestFit="1" customWidth="1"/>
    <col min="5" max="5" width="30" bestFit="1" customWidth="1"/>
    <col min="6" max="6" width="17.5703125" bestFit="1" customWidth="1"/>
    <col min="7" max="7" width="12.5703125" bestFit="1" customWidth="1"/>
    <col min="8" max="9" width="25.5703125" bestFit="1" customWidth="1"/>
    <col min="10" max="11" width="27.7109375" bestFit="1" customWidth="1"/>
    <col min="12" max="12" width="29.28515625" bestFit="1" customWidth="1"/>
    <col min="13" max="13" width="28.42578125" bestFit="1" customWidth="1"/>
    <col min="15" max="15" width="23.5703125" bestFit="1" customWidth="1"/>
  </cols>
  <sheetData>
    <row r="1" spans="1:15" ht="18.75" x14ac:dyDescent="0.3">
      <c r="A1" s="1"/>
      <c r="B1" s="1"/>
      <c r="C1" s="40"/>
      <c r="D1" s="40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 x14ac:dyDescent="0.3">
      <c r="A2" s="2"/>
      <c r="B2" s="2"/>
      <c r="C2" s="40"/>
      <c r="D2" s="40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 x14ac:dyDescent="0.3">
      <c r="A3" s="2"/>
      <c r="B3" s="2"/>
      <c r="C3" s="40"/>
      <c r="D3" s="41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.75" x14ac:dyDescent="0.3">
      <c r="A4" s="2"/>
      <c r="B4" s="2"/>
      <c r="C4" s="40"/>
      <c r="D4" s="40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x14ac:dyDescent="0.25">
      <c r="A5" s="3"/>
      <c r="B5" s="3"/>
      <c r="C5" s="42"/>
      <c r="D5" s="42"/>
      <c r="E5" s="4"/>
      <c r="F5" s="5"/>
      <c r="G5" s="4"/>
      <c r="H5" s="4"/>
      <c r="I5" s="4"/>
      <c r="J5" s="4"/>
      <c r="K5" s="3"/>
      <c r="L5" s="3"/>
      <c r="M5" s="3"/>
      <c r="N5" s="3"/>
      <c r="O5" s="3"/>
    </row>
    <row r="6" spans="1:15" ht="18" x14ac:dyDescent="0.25">
      <c r="A6" s="48" t="s">
        <v>23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8.75" x14ac:dyDescent="0.3">
      <c r="A7" s="49" t="s">
        <v>24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18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9.5" thickBot="1" x14ac:dyDescent="0.35">
      <c r="A9" s="6"/>
      <c r="B9" s="6"/>
      <c r="C9" s="43"/>
      <c r="D9" s="43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8.75" x14ac:dyDescent="0.3">
      <c r="A10" s="7" t="s">
        <v>0</v>
      </c>
      <c r="B10" s="8" t="s">
        <v>1</v>
      </c>
      <c r="C10" s="8" t="s">
        <v>2</v>
      </c>
      <c r="D10" s="9" t="s">
        <v>3</v>
      </c>
      <c r="E10" s="10" t="s">
        <v>4</v>
      </c>
      <c r="F10" s="11" t="s">
        <v>5</v>
      </c>
      <c r="G10" s="11" t="s">
        <v>6</v>
      </c>
      <c r="H10" s="11" t="s">
        <v>7</v>
      </c>
      <c r="I10" s="11" t="s">
        <v>8</v>
      </c>
      <c r="J10" s="11" t="s">
        <v>9</v>
      </c>
      <c r="K10" s="11" t="s">
        <v>10</v>
      </c>
      <c r="L10" s="11" t="s">
        <v>11</v>
      </c>
      <c r="M10" s="12" t="s">
        <v>12</v>
      </c>
      <c r="N10" s="13" t="s">
        <v>13</v>
      </c>
      <c r="O10" s="14" t="s">
        <v>14</v>
      </c>
    </row>
    <row r="11" spans="1:15" ht="18.75" x14ac:dyDescent="0.3">
      <c r="A11" s="15">
        <v>1</v>
      </c>
      <c r="B11" s="16" t="s">
        <v>22</v>
      </c>
      <c r="C11" s="15" t="s">
        <v>15</v>
      </c>
      <c r="D11" s="44" t="s">
        <v>16</v>
      </c>
      <c r="E11" s="17">
        <v>110000</v>
      </c>
      <c r="F11" s="18">
        <f>ROUND(IF(((E11-H11-I11)&gt;34685.01)*((E11-H11-I11)&lt;52027.43),(((E11-H11-I11)-34685.01)*0.15),+IF(((E11-H11-I11)&gt;52027.43)*((E11-H11-I11)&lt;72260.26),((((E11-H11-I11)-52027.43)*0.2)+2601.33),+IF((E11-H11-I11)&gt;72260.26,(((E11-H11-I11)-72260.26)*25%)+6648,0))),2)</f>
        <v>14457.69</v>
      </c>
      <c r="G11" s="18">
        <v>25</v>
      </c>
      <c r="H11" s="18">
        <f>ROUND(IF((E11)&gt;(11137*20),((11137*20)*0.0287),(E11)*0.0287),2)</f>
        <v>3157</v>
      </c>
      <c r="I11" s="18">
        <f>ROUND(IF((E11)&gt;(11137*10),((11137*10)*0.0304),(E11)*0.0304),2)</f>
        <v>3344</v>
      </c>
      <c r="J11" s="18">
        <f>ROUND(IF((E11)&gt;(11137*10),((11137*10)*0.0709),(E11)*0.0709),2)</f>
        <v>7799</v>
      </c>
      <c r="K11" s="18">
        <f>ROUND(IF((E11)&gt;(11137*20),((11137*20)*0.071),(E11)*0.071),2)</f>
        <v>7810</v>
      </c>
      <c r="L11" s="19">
        <f>+ROUND(IF(E11&gt;(11137*4),((11137*4)*0.011),E11*0.011),2)</f>
        <v>490.03</v>
      </c>
      <c r="M11" s="20">
        <v>4023.2</v>
      </c>
      <c r="N11" s="21" t="s">
        <v>17</v>
      </c>
      <c r="O11" s="22">
        <f>+E11-F11-G11-H11-I11-M11</f>
        <v>84993.11</v>
      </c>
    </row>
    <row r="12" spans="1:15" ht="18.75" x14ac:dyDescent="0.3">
      <c r="A12" s="15">
        <v>2</v>
      </c>
      <c r="B12" s="16" t="s">
        <v>20</v>
      </c>
      <c r="C12" s="15" t="s">
        <v>18</v>
      </c>
      <c r="D12" s="44" t="s">
        <v>16</v>
      </c>
      <c r="E12" s="23">
        <v>50000</v>
      </c>
      <c r="F12" s="24">
        <f>ROUND(IF(((E12-H12-I12)&gt;34685.01)*((E12-H12-I12)&lt;52027.43),(((E12-H12-I12)-34685.01)*0.15),+IF(((E12-H12-I12)&gt;52027.43)*((E12-H12-I12)&lt;72260.26),((((E12-H12-I12)-52027.43)*0.2)+2601.33),+IF((E12-H12-I12)&gt;72260.26,(((E12-H12-I12)-72260.26)*25%)+6648,0))),2)</f>
        <v>1854</v>
      </c>
      <c r="G12" s="24">
        <v>25</v>
      </c>
      <c r="H12" s="25">
        <f t="shared" ref="H12" si="0">ROUND(IF((E12)&gt;(11137*20),((11137*20)*0.0287),(E12)*0.0287),2)</f>
        <v>1435</v>
      </c>
      <c r="I12" s="25">
        <f t="shared" ref="I12" si="1">ROUND(IF((E12)&gt;(11137*10),((11137*10)*0.0304),(E12)*0.0304),2)</f>
        <v>1520</v>
      </c>
      <c r="J12" s="25">
        <f t="shared" ref="J12" si="2">ROUND(IF((E12)&gt;(11137*10),((11137*10)*0.0709),(E12)*0.0709),2)</f>
        <v>3545</v>
      </c>
      <c r="K12" s="25">
        <f t="shared" ref="K12" si="3">ROUND(IF((E12)&gt;(11137*20),((11137*20)*0.071),(E12)*0.071),2)</f>
        <v>3550</v>
      </c>
      <c r="L12" s="26">
        <f t="shared" ref="L12" si="4">+ROUND(IF(E12&gt;(11137*4),((11137*4)*0.011),E12*0.011),2)</f>
        <v>490.03</v>
      </c>
      <c r="M12" s="27">
        <f>-N19</f>
        <v>0</v>
      </c>
      <c r="N12" s="28"/>
      <c r="O12" s="29">
        <f t="shared" ref="O12" si="5">+E12-F12-G12-H12-I12-M12-N12</f>
        <v>45166</v>
      </c>
    </row>
    <row r="13" spans="1:15" ht="19.5" thickBot="1" x14ac:dyDescent="0.35">
      <c r="A13" s="30">
        <v>3</v>
      </c>
      <c r="B13" s="31" t="s">
        <v>21</v>
      </c>
      <c r="C13" s="30" t="s">
        <v>19</v>
      </c>
      <c r="D13" s="45" t="s">
        <v>16</v>
      </c>
      <c r="E13" s="17">
        <v>15000</v>
      </c>
      <c r="F13" s="18">
        <f>ROUND(IF(((E13-H13-I13)&gt;34685.01)*((E13-H13-I13)&lt;52027.43),(((E13-H13-I13)-34685.01)*0.15),+IF(((E13-H13-I13)&gt;52027.43)*((E13-H13-I13)&lt;72260.26),((((E13-H13-I13)-52027.43)*0.2)+2601.33),+IF((E13-H13-I13)&gt;72260.26,(((E13-H13-I13)-72260.26)*25%)+6648,0))),2)</f>
        <v>0</v>
      </c>
      <c r="G13" s="18">
        <v>25</v>
      </c>
      <c r="H13" s="18">
        <f>ROUND(IF((E13)&gt;(11137*20),((11137*20)*0.0287),(E13)*0.0287),2)</f>
        <v>430.5</v>
      </c>
      <c r="I13" s="18">
        <f>ROUND(IF((E13)&gt;(11137*10),((11137*10)*0.0304),(E13)*0.0304),2)</f>
        <v>456</v>
      </c>
      <c r="J13" s="18">
        <f>ROUND(IF((E13)&gt;(11137*10),((11137*10)*0.0709),(E13)*0.0709),2)</f>
        <v>1063.5</v>
      </c>
      <c r="K13" s="18">
        <f>ROUND(IF((E13)&gt;(11137*20),((11137*20)*0.071),(E13)*0.071),2)</f>
        <v>1065</v>
      </c>
      <c r="L13" s="19">
        <f>+ROUND(IF(E13&gt;(11137*4),((11137*4)*0.011),E13*0.011),2)</f>
        <v>165</v>
      </c>
      <c r="M13" s="32">
        <f>-O19</f>
        <v>0</v>
      </c>
      <c r="N13" s="27"/>
      <c r="O13" s="22">
        <f>+E13-F13-G13-H13-I13-N13</f>
        <v>14088.5</v>
      </c>
    </row>
    <row r="14" spans="1:15" ht="19.5" thickBot="1" x14ac:dyDescent="0.35">
      <c r="A14" s="33"/>
      <c r="B14" s="33"/>
      <c r="C14" s="43"/>
      <c r="D14" s="34"/>
      <c r="E14" s="35">
        <f t="shared" ref="E14:L14" si="6">SUM(E11:E13)</f>
        <v>175000</v>
      </c>
      <c r="F14" s="36">
        <f t="shared" si="6"/>
        <v>16311.69</v>
      </c>
      <c r="G14" s="36">
        <f t="shared" si="6"/>
        <v>75</v>
      </c>
      <c r="H14" s="36">
        <f t="shared" si="6"/>
        <v>5022.5</v>
      </c>
      <c r="I14" s="36">
        <f t="shared" si="6"/>
        <v>5320</v>
      </c>
      <c r="J14" s="36">
        <f t="shared" si="6"/>
        <v>12407.5</v>
      </c>
      <c r="K14" s="36">
        <f t="shared" si="6"/>
        <v>12425</v>
      </c>
      <c r="L14" s="36">
        <f t="shared" si="6"/>
        <v>1145.06</v>
      </c>
      <c r="M14" s="36">
        <f>M11</f>
        <v>4023.2</v>
      </c>
      <c r="N14" s="36">
        <f>+N13</f>
        <v>0</v>
      </c>
      <c r="O14" s="37">
        <f>SUM(O11:O13)</f>
        <v>144247.60999999999</v>
      </c>
    </row>
    <row r="15" spans="1:15" ht="18.75" x14ac:dyDescent="0.3">
      <c r="A15" s="38"/>
      <c r="B15" s="38"/>
      <c r="C15" s="47"/>
      <c r="D15" s="3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</sheetData>
  <mergeCells count="3">
    <mergeCell ref="A6:O6"/>
    <mergeCell ref="A7:O7"/>
    <mergeCell ref="A8:O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Contratados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Gregorio Gonzalez</cp:lastModifiedBy>
  <dcterms:created xsi:type="dcterms:W3CDTF">2017-12-04T13:17:43Z</dcterms:created>
  <dcterms:modified xsi:type="dcterms:W3CDTF">2017-12-27T14:02:49Z</dcterms:modified>
</cp:coreProperties>
</file>