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12-DICIEMBRE\Contabilidad\"/>
    </mc:Choice>
  </mc:AlternateContent>
  <xr:revisionPtr revIDLastSave="0" documentId="13_ncr:1_{E352F581-1967-4134-B980-43E400B67BB7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M17" i="2" l="1"/>
  <c r="N17" i="2"/>
  <c r="O17" i="2"/>
  <c r="P17" i="2"/>
  <c r="L17" i="2"/>
  <c r="K7" i="2" l="1"/>
  <c r="F45" i="2" l="1"/>
  <c r="G45" i="2"/>
  <c r="H45" i="2"/>
  <c r="I45" i="2"/>
  <c r="J45" i="2"/>
  <c r="K45" i="2"/>
  <c r="L45" i="2"/>
  <c r="M45" i="2"/>
  <c r="C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N52" i="2" l="1"/>
  <c r="O52" i="2"/>
  <c r="P52" i="2"/>
  <c r="O27" i="2"/>
  <c r="P27" i="2"/>
  <c r="P11" i="2"/>
  <c r="P10" i="2" l="1"/>
  <c r="P7" i="2" s="1"/>
  <c r="O11" i="2"/>
  <c r="O10" i="2" s="1"/>
  <c r="N27" i="2" l="1"/>
  <c r="K17" i="2" l="1"/>
  <c r="M52" i="2" l="1"/>
  <c r="M37" i="2"/>
  <c r="M27" i="2"/>
  <c r="M11" i="2"/>
  <c r="L52" i="2" l="1"/>
  <c r="L37" i="2"/>
  <c r="L27" i="2"/>
  <c r="L11" i="2"/>
  <c r="C11" i="2" l="1"/>
  <c r="C17" i="2"/>
  <c r="C27" i="2"/>
  <c r="C37" i="2"/>
  <c r="C46" i="2"/>
  <c r="D46" i="2"/>
  <c r="D37" i="2"/>
  <c r="D27" i="2"/>
  <c r="D17" i="2"/>
  <c r="D11" i="2"/>
  <c r="D10" i="2" l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J7" i="2" s="1"/>
  <c r="K83" i="2"/>
  <c r="Q52" i="2"/>
  <c r="G83" i="2"/>
  <c r="Q27" i="2"/>
  <c r="I10" i="2"/>
  <c r="I7" i="2" s="1"/>
  <c r="Q11" i="2"/>
  <c r="F10" i="2"/>
  <c r="F7" i="2" s="1"/>
  <c r="F83" i="2"/>
  <c r="H10" i="2"/>
  <c r="H7" i="2" s="1"/>
  <c r="J83" i="2"/>
  <c r="K10" i="2"/>
  <c r="I83" i="2"/>
  <c r="G10" i="2"/>
  <c r="E17" i="2"/>
  <c r="E10" i="2" s="1"/>
  <c r="E7" i="2" s="1"/>
  <c r="H83" i="2"/>
  <c r="N10" i="2"/>
  <c r="N7" i="2" s="1"/>
  <c r="M10" i="2"/>
  <c r="M7" i="2" s="1"/>
  <c r="L10" i="2"/>
  <c r="L7" i="2" s="1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<sst xmlns="http://schemas.openxmlformats.org/spreadsheetml/2006/main" count="114" uniqueCount="114">
  <si>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</si>
  <si>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</si>
  <si>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</si>
  <si>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</si>
  <si>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</si>
  <si>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</si>
  <si>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</si>
  <si>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</si>
  <si>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</si>
  <si>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</si>
  <si>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</si>
  <si>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</si>
  <si>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</si>
  <si>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</si>
  <si>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</si>
  <si>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</si>
  <si>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</si>
  <si>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</si>
  <si>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</si>
  <si>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</si>
  <si>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</si>
  <si>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</si>
  <si>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</si>
  <si>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</si>
  <si>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</si>
  <si>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</si>
  <si>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</si>
  <si>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</si>
  <si>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</si>
  <si>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</si>
  <si>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</si>
  <si>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</si>
  <si>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</si>
  <si>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</si>
  <si>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</si>
  <si>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</si>
  <si>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</si>
  <si>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</si>
  <si>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</si>
  <si>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</si>
  <si>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</si>
  <si>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</si>
  <si>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</si>
  <si>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</si>
  <si>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</si>
  <si>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</si>
  <si>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</si>
  <si>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</si>
  <si>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</si>
  <si>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</si>
  <si>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</si>
  <si>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</si>
  <si>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</si>
  <si>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</si>
  <si>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</si>
  <si>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</si>
  <si>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</si>
  <si>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</si>
  <si>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</si>
  <si>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</si>
  <si>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</si>
  <si>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</si>
  <si>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</si>
  <si>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</si>
  <si>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</si>
  <si>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</si>
  <si>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</si>
  <si>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</si>
  <si>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</si>
  <si>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</si>
  <si>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</si>
  <si>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</si>
  <si>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</si>
  <si>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</si>
  <si>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</si>
  <si>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</si>
  <si>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</si>
  <si>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</si>
  <si>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</si>
  <si>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</si>
  <si>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</si>
  <si>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</si>
  <si>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</si>
  <si>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</si>
  <si>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</si>
  <si>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</si>
  <si>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</si>
  <si>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</si>
  <si>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</si>
  <si>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</si>
  <si>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</si>
  <si>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</si>
  <si>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</si>
  <si>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</si>
  <si>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</si>
  <si>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</si>
  <si>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</si>
  <si>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</si>
  <si>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</si>
  <si>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</si>
  <si>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</si>
  <si>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</si>
  <si>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</si>
  <si>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</si>
  <si>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</si>
  <si>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</si>
  <si>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</si>
  <si>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</si>
  <si>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</si>
  <si>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</si>
  <si>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</si>
  <si>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</si>
  <si>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agosto 2023.</t>
  </si>
  <si>
    <t>Fecha de imputación: hasta el 31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</si>
</sst>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view="pageBreakPreview" topLeftCell="J1" zoomScale="60" zoomScaleNormal="55" workbookViewId="0">
      <selection activeCell="P19" sqref="P19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 ht="26.25" customHeight="1" x14ac:dyDescent="0.85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7" ht="26.25" customHeight="1" x14ac:dyDescent="0.85">
      <c r="A4" s="51" t="s">
        <v>108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9"/>
      <c r="P4" s="59"/>
    </row>
    <row r="5" spans="1:17" ht="26.25" customHeight="1" x14ac:dyDescent="0.8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9"/>
      <c r="P5" s="59"/>
    </row>
    <row r="6" spans="1:17" ht="26.25" customHeight="1" x14ac:dyDescent="0.85">
      <c r="A6" s="51" t="s">
        <v>94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9"/>
      <c r="P6" s="59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8">
        <f>+H10-9031019.56</f>
        <v>0</v>
      </c>
      <c r="I7" s="28">
        <f>+I10-14484104.47</f>
        <v>0</v>
      </c>
      <c r="J7" s="28">
        <f>+J10-14664174.03</f>
        <v>0</v>
      </c>
      <c r="K7" s="28">
        <f>+K10-24806784.92</f>
        <v>0</v>
      </c>
      <c r="L7" s="28">
        <f>+L10-61404704.09</f>
        <v>0</v>
      </c>
      <c r="M7" s="28">
        <f>+M10-5567746.23</f>
        <v>0</v>
      </c>
      <c r="N7" s="28">
        <f>+N10-39855258.91</f>
        <v>0</v>
      </c>
      <c r="O7" s="28">
        <f>+O10-25981188.46</f>
        <v>0</v>
      </c>
      <c r="P7" s="28">
        <f>+P10-16881613.69</f>
        <v>0</v>
      </c>
      <c r="Q7" s="7"/>
    </row>
    <row r="8" spans="1:17" s="2" customFormat="1" ht="53.45" customHeight="1" x14ac:dyDescent="0.8">
      <c r="A8" s="52"/>
      <c r="B8" s="53" t="s">
        <v>65</v>
      </c>
      <c r="C8" s="53" t="s">
        <v>90</v>
      </c>
      <c r="D8" s="54" t="s">
        <v>89</v>
      </c>
      <c r="E8" s="56" t="s">
        <v>88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s="2" customFormat="1" ht="60.75" x14ac:dyDescent="0.8">
      <c r="A9" s="52"/>
      <c r="B9" s="53"/>
      <c r="C9" s="53"/>
      <c r="D9" s="55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416583047.97000003</v>
      </c>
      <c r="E10" s="31">
        <f>E11+E17+E27+E37</f>
        <v>4811653.96</v>
      </c>
      <c r="F10" s="31">
        <f>F11+F17+F27+F37+F45+F77</f>
        <v>5120198.4300000006</v>
      </c>
      <c r="G10" s="31">
        <f t="shared" ref="G10:O10" si="0">G11+G17+G27+G37+G45+G77+G52</f>
        <v>42317077.420000009</v>
      </c>
      <c r="H10" s="31">
        <f t="shared" si="0"/>
        <v>9031019.5600000005</v>
      </c>
      <c r="I10" s="31">
        <f t="shared" si="0"/>
        <v>14484104.470000001</v>
      </c>
      <c r="J10" s="31">
        <f t="shared" si="0"/>
        <v>14664174.029999999</v>
      </c>
      <c r="K10" s="31">
        <f t="shared" si="0"/>
        <v>24806784.920000002</v>
      </c>
      <c r="L10" s="31">
        <f t="shared" si="0"/>
        <v>61404704.090000004</v>
      </c>
      <c r="M10" s="31">
        <f t="shared" si="0"/>
        <v>5567746.2300000004</v>
      </c>
      <c r="N10" s="31">
        <f t="shared" si="0"/>
        <v>39855258.910000004</v>
      </c>
      <c r="O10" s="31">
        <f t="shared" si="0"/>
        <v>25981188.459999997</v>
      </c>
      <c r="P10" s="30">
        <f>P11+P17+P27+P37+P45+P52</f>
        <v>16881613.690000001</v>
      </c>
      <c r="Q10" s="30">
        <f>SUM(E10:P10)</f>
        <v>264925524.17000002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1">+F12+F16+F13+F14+F15</f>
        <v>4456680.9400000004</v>
      </c>
      <c r="G11" s="33">
        <f t="shared" si="1"/>
        <v>4927995.2</v>
      </c>
      <c r="H11" s="33">
        <f t="shared" si="1"/>
        <v>8128923.1399999997</v>
      </c>
      <c r="I11" s="33">
        <f t="shared" si="1"/>
        <v>4744528.67</v>
      </c>
      <c r="J11" s="33">
        <f t="shared" si="1"/>
        <v>4808934.24</v>
      </c>
      <c r="K11" s="33">
        <f t="shared" si="1"/>
        <v>4637017.57</v>
      </c>
      <c r="L11" s="33">
        <f t="shared" si="1"/>
        <v>4539095.78</v>
      </c>
      <c r="M11" s="33">
        <f t="shared" si="1"/>
        <v>4608299.78</v>
      </c>
      <c r="N11" s="33">
        <f t="shared" si="1"/>
        <v>8408299.7800000012</v>
      </c>
      <c r="O11" s="33">
        <f t="shared" si="1"/>
        <v>8536434.0999999996</v>
      </c>
      <c r="P11" s="33">
        <f t="shared" si="1"/>
        <v>8452266.7800000012</v>
      </c>
      <c r="Q11" s="33">
        <f>SUM(E11:P11)</f>
        <v>70633204.74000001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3921000</v>
      </c>
      <c r="I12" s="21">
        <v>4109000</v>
      </c>
      <c r="J12" s="21">
        <v>4015000</v>
      </c>
      <c r="K12" s="21">
        <v>4015000</v>
      </c>
      <c r="L12" s="21">
        <v>3930000</v>
      </c>
      <c r="M12" s="21">
        <v>3990000</v>
      </c>
      <c r="N12" s="21">
        <v>3990000</v>
      </c>
      <c r="O12" s="21">
        <v>7866249.9900000002</v>
      </c>
      <c r="P12" s="34">
        <v>4005000</v>
      </c>
      <c r="Q12" s="34">
        <f>SUM(E12:P12)</f>
        <v>51783188.770000003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3621416.67</v>
      </c>
      <c r="I13" s="21">
        <v>22000</v>
      </c>
      <c r="J13" s="21">
        <v>193916.67</v>
      </c>
      <c r="K13" s="21">
        <v>22000</v>
      </c>
      <c r="L13" s="21">
        <v>22000</v>
      </c>
      <c r="M13" s="21">
        <v>22000</v>
      </c>
      <c r="N13" s="21">
        <v>3822000</v>
      </c>
      <c r="O13" s="21">
        <v>71583.33</v>
      </c>
      <c r="P13" s="34">
        <v>3848666</v>
      </c>
      <c r="Q13" s="34">
        <f t="shared" ref="Q13:Q15" si="2">SUM(E13:P13)</f>
        <v>11711582.67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586506.47</v>
      </c>
      <c r="I16" s="21">
        <v>613528.67000000004</v>
      </c>
      <c r="J16" s="21">
        <v>600017.56999999995</v>
      </c>
      <c r="K16" s="21">
        <v>600017.56999999995</v>
      </c>
      <c r="L16" s="21">
        <v>587095.78</v>
      </c>
      <c r="M16" s="21">
        <v>596299.78</v>
      </c>
      <c r="N16" s="21">
        <v>596299.78</v>
      </c>
      <c r="O16" s="21">
        <v>598600.78</v>
      </c>
      <c r="P16" s="34">
        <v>598600.78</v>
      </c>
      <c r="Q16" s="34">
        <f>SUM(E16:P16)</f>
        <v>7138433.3000000007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793502.13000000012</v>
      </c>
      <c r="I17" s="33">
        <f>+I18+I20+I22+I23+I24+I19+I21+I25+I26</f>
        <v>9698576.540000001</v>
      </c>
      <c r="J17" s="33">
        <f>+J18+J20+J22+J23+J24+J19+J21+J25+J26</f>
        <v>9622478.6899999995</v>
      </c>
      <c r="K17" s="33">
        <f>SUM(K18:K26)</f>
        <v>18473548.59</v>
      </c>
      <c r="L17" s="33">
        <f>SUM(L18:L26)</f>
        <v>54272646.650000006</v>
      </c>
      <c r="M17" s="33">
        <f t="shared" ref="M17:P17" si="3">SUM(M18:M26)</f>
        <v>556874.53</v>
      </c>
      <c r="N17" s="33">
        <f t="shared" si="3"/>
        <v>31440239.140000001</v>
      </c>
      <c r="O17" s="33">
        <f t="shared" si="3"/>
        <v>16463531.16</v>
      </c>
      <c r="P17" s="33">
        <f t="shared" si="3"/>
        <v>8205772.2599999998</v>
      </c>
      <c r="Q17" s="33">
        <f>SUM(E17:P17)</f>
        <v>186778930.11999997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124658.66</v>
      </c>
      <c r="I18" s="21">
        <v>117081.46</v>
      </c>
      <c r="J18" s="21">
        <v>131389.14000000001</v>
      </c>
      <c r="K18" s="21">
        <v>127951.85</v>
      </c>
      <c r="L18" s="21">
        <v>145579.92000000001</v>
      </c>
      <c r="M18" s="21">
        <v>132687.20000000001</v>
      </c>
      <c r="N18" s="21">
        <v>148248.26</v>
      </c>
      <c r="O18" s="21">
        <v>132755.62</v>
      </c>
      <c r="P18" s="34">
        <v>123767.91</v>
      </c>
      <c r="Q18" s="34">
        <f t="shared" ref="Q18:Q44" si="4">SUM(E18:P18)</f>
        <v>1533334.6700000002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44686.6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4"/>
        <v>44686.6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22100</v>
      </c>
      <c r="I20" s="21">
        <v>27000</v>
      </c>
      <c r="J20" s="21">
        <v>92350</v>
      </c>
      <c r="K20" s="21">
        <v>5800</v>
      </c>
      <c r="L20" s="21">
        <v>68500</v>
      </c>
      <c r="M20" s="21">
        <v>0</v>
      </c>
      <c r="N20" s="21">
        <v>57500</v>
      </c>
      <c r="O20" s="21">
        <v>9500</v>
      </c>
      <c r="P20" s="34">
        <v>0</v>
      </c>
      <c r="Q20" s="34">
        <f t="shared" si="4"/>
        <v>334050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194888.14</v>
      </c>
      <c r="I22" s="21">
        <v>194888.14</v>
      </c>
      <c r="J22" s="21">
        <v>203924.22</v>
      </c>
      <c r="K22" s="21">
        <v>203924.22</v>
      </c>
      <c r="L22" s="21">
        <v>203924.22</v>
      </c>
      <c r="M22" s="21">
        <v>203924.21</v>
      </c>
      <c r="N22" s="21">
        <v>210932.31</v>
      </c>
      <c r="O22" s="21">
        <v>521881.66</v>
      </c>
      <c r="P22" s="34">
        <v>203924.16</v>
      </c>
      <c r="Q22" s="34">
        <f t="shared" si="4"/>
        <v>2726875.7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116376.07</v>
      </c>
      <c r="I23" s="21">
        <v>397757.3</v>
      </c>
      <c r="J23" s="21">
        <v>117751.35</v>
      </c>
      <c r="K23" s="21">
        <v>119847.45</v>
      </c>
      <c r="L23" s="21">
        <v>217719.82</v>
      </c>
      <c r="M23" s="21">
        <v>129922.32</v>
      </c>
      <c r="N23" s="21">
        <v>125348.57</v>
      </c>
      <c r="O23" s="21">
        <v>126723.85</v>
      </c>
      <c r="P23" s="34">
        <v>125348.57</v>
      </c>
      <c r="Q23" s="34">
        <f t="shared" si="4"/>
        <v>1836992.1100000003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276069.26</v>
      </c>
      <c r="I24" s="21">
        <v>0</v>
      </c>
      <c r="J24" s="21">
        <v>34986.14</v>
      </c>
      <c r="K24" s="21">
        <v>67035.8</v>
      </c>
      <c r="L24" s="21">
        <v>35013.78</v>
      </c>
      <c r="M24" s="21">
        <v>79130.8</v>
      </c>
      <c r="N24" s="21">
        <v>0</v>
      </c>
      <c r="O24" s="21">
        <v>127764.13</v>
      </c>
      <c r="P24" s="34">
        <v>21521.62</v>
      </c>
      <c r="Q24" s="34">
        <f t="shared" si="4"/>
        <v>832879.52000000014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59410</v>
      </c>
      <c r="I25" s="21">
        <v>8937541.6400000006</v>
      </c>
      <c r="J25" s="21">
        <v>8934591.6400000006</v>
      </c>
      <c r="K25" s="21">
        <v>17889517.27</v>
      </c>
      <c r="L25" s="21">
        <v>53563889.780000001</v>
      </c>
      <c r="M25" s="21">
        <v>11210</v>
      </c>
      <c r="N25" s="21">
        <v>30898210</v>
      </c>
      <c r="O25" s="21">
        <v>15533100</v>
      </c>
      <c r="P25" s="34">
        <v>7731210</v>
      </c>
      <c r="Q25" s="34">
        <f t="shared" si="4"/>
        <v>179273706.88999999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24308</v>
      </c>
      <c r="J26" s="21">
        <v>62799.6</v>
      </c>
      <c r="K26" s="21">
        <v>59472</v>
      </c>
      <c r="L26" s="21">
        <v>38019.129999999997</v>
      </c>
      <c r="M26" s="21">
        <v>0</v>
      </c>
      <c r="N26" s="21">
        <v>0</v>
      </c>
      <c r="O26" s="21">
        <v>11805.9</v>
      </c>
      <c r="P26" s="34">
        <v>0</v>
      </c>
      <c r="Q26" s="34">
        <f t="shared" si="4"/>
        <v>196404.63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5">+E28+E29+E30+E31+E32+E33+E34+E36</f>
        <v>0</v>
      </c>
      <c r="F27" s="35">
        <f t="shared" si="5"/>
        <v>12080</v>
      </c>
      <c r="G27" s="35">
        <f>+G28+G29+G30+G31+G32+G33+G34+G36</f>
        <v>1119142.1700000002</v>
      </c>
      <c r="H27" s="35">
        <f>+H28+H29+H30+H31+H32+H33+H34+H36+K4</f>
        <v>82652.299999999988</v>
      </c>
      <c r="I27" s="35">
        <f>+I28+I29+I30+I31+I32+I33+I34+I36+L4</f>
        <v>31362.91</v>
      </c>
      <c r="J27" s="35">
        <f t="shared" ref="J27:K27" si="6">+J28+J29+J30+J31+J32+J33+J34+J36+M4</f>
        <v>22674.07</v>
      </c>
      <c r="K27" s="35">
        <f t="shared" si="6"/>
        <v>200685.16</v>
      </c>
      <c r="L27" s="35">
        <f>L28+L36+L29+L31+L30+L32+L33+L34+L35</f>
        <v>52561.65</v>
      </c>
      <c r="M27" s="35">
        <f>M28+M36+M29+M31+M30+M32+M33+M34+M35</f>
        <v>93307.58</v>
      </c>
      <c r="N27" s="35">
        <f>N28+N36+N29+N31+N30+N32+N33+N34+N35</f>
        <v>0</v>
      </c>
      <c r="O27" s="35">
        <f t="shared" ref="O27:P27" si="7">O28+O36+O29+O31+O30+O32+O33+O34+O35</f>
        <v>981223.2</v>
      </c>
      <c r="P27" s="36">
        <f t="shared" si="7"/>
        <v>223574.65</v>
      </c>
      <c r="Q27" s="36">
        <f>SUM(E27:P27)</f>
        <v>2819263.69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2500</v>
      </c>
      <c r="I28" s="21">
        <v>2500</v>
      </c>
      <c r="J28" s="21">
        <v>2500</v>
      </c>
      <c r="K28" s="21">
        <v>26970.52</v>
      </c>
      <c r="L28" s="21">
        <v>2500</v>
      </c>
      <c r="M28" s="21">
        <v>43918.5</v>
      </c>
      <c r="N28" s="21">
        <v>0</v>
      </c>
      <c r="O28" s="21">
        <v>6300</v>
      </c>
      <c r="P28" s="34">
        <v>0</v>
      </c>
      <c r="Q28" s="34">
        <f t="shared" si="4"/>
        <v>152291.09000000003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121752.4</v>
      </c>
      <c r="P29" s="34">
        <v>0</v>
      </c>
      <c r="Q29" s="34">
        <f t="shared" si="4"/>
        <v>121752.4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29641.599999999999</v>
      </c>
      <c r="I30" s="21">
        <v>0</v>
      </c>
      <c r="J30" s="21">
        <v>6018</v>
      </c>
      <c r="K30" s="21">
        <v>96161.15</v>
      </c>
      <c r="L30" s="21">
        <v>0</v>
      </c>
      <c r="M30" s="21">
        <v>0</v>
      </c>
      <c r="N30" s="21">
        <v>0</v>
      </c>
      <c r="O30" s="21">
        <v>0</v>
      </c>
      <c r="P30" s="34">
        <v>76959.600000000006</v>
      </c>
      <c r="Q30" s="34">
        <f t="shared" si="4"/>
        <v>208780.35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2304.9899999999998</v>
      </c>
      <c r="J33" s="21">
        <v>3099.99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4"/>
        <v>5404.98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53.1</v>
      </c>
      <c r="I34" s="21">
        <v>4568.37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800000</v>
      </c>
      <c r="P34" s="34">
        <v>0</v>
      </c>
      <c r="Q34" s="34">
        <f t="shared" si="4"/>
        <v>1804621.47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50457.599999999999</v>
      </c>
      <c r="I36" s="21">
        <v>21989.55</v>
      </c>
      <c r="J36" s="21">
        <v>11056.08</v>
      </c>
      <c r="K36" s="21">
        <v>77553.490000000005</v>
      </c>
      <c r="L36" s="21">
        <v>50061.65</v>
      </c>
      <c r="M36" s="21">
        <v>49389.08</v>
      </c>
      <c r="N36" s="21">
        <v>0</v>
      </c>
      <c r="O36" s="21">
        <v>53170.8</v>
      </c>
      <c r="P36" s="34">
        <v>146615.04999999999</v>
      </c>
      <c r="Q36" s="34">
        <f t="shared" si="4"/>
        <v>526413.4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J37" si="8">E38+E39+E40+E41+E42+E43+E44</f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ref="K37:M37" si="9">+K38+K39+K40+K41+K42+K43+K44</f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4"/>
        <v>0</v>
      </c>
    </row>
    <row r="45" spans="1:17" ht="26.25" customHeight="1" x14ac:dyDescent="0.85">
      <c r="A45" s="20"/>
      <c r="B45" s="23" t="s">
        <v>35</v>
      </c>
      <c r="C45" s="38">
        <f t="shared" ref="C45:D45" si="10">C46+C47+C48+C49+C50+C51</f>
        <v>0</v>
      </c>
      <c r="D45" s="38">
        <f t="shared" si="10"/>
        <v>0</v>
      </c>
      <c r="E45" s="38">
        <f>E46+E47+E48+E49+E50+E51</f>
        <v>0</v>
      </c>
      <c r="F45" s="38">
        <f t="shared" ref="F45:M45" si="11">F46+F47+F48+F49+F50+F51</f>
        <v>0</v>
      </c>
      <c r="G45" s="38">
        <f t="shared" si="11"/>
        <v>0</v>
      </c>
      <c r="H45" s="38">
        <f t="shared" si="11"/>
        <v>0</v>
      </c>
      <c r="I45" s="38">
        <f t="shared" si="11"/>
        <v>0</v>
      </c>
      <c r="J45" s="38">
        <f t="shared" si="11"/>
        <v>0</v>
      </c>
      <c r="K45" s="38">
        <f t="shared" si="11"/>
        <v>0</v>
      </c>
      <c r="L45" s="38">
        <f t="shared" si="11"/>
        <v>0</v>
      </c>
      <c r="M45" s="38">
        <f t="shared" si="11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829410</v>
      </c>
      <c r="D52" s="38">
        <f>+D53+D54+D57+D60+D55+D56+D58+D59+D61</f>
        <v>6139410</v>
      </c>
      <c r="E52" s="38">
        <f t="shared" ref="E52:J52" si="12">+E53+E54+E57+E60+E55+E56+E58+E59+E61</f>
        <v>0</v>
      </c>
      <c r="F52" s="38">
        <f t="shared" si="12"/>
        <v>0</v>
      </c>
      <c r="G52" s="38">
        <f t="shared" si="12"/>
        <v>96542.31</v>
      </c>
      <c r="H52" s="38">
        <f t="shared" si="12"/>
        <v>25941.99</v>
      </c>
      <c r="I52" s="38">
        <f t="shared" si="12"/>
        <v>9636.35</v>
      </c>
      <c r="J52" s="38">
        <f t="shared" si="12"/>
        <v>210087.03</v>
      </c>
      <c r="K52" s="38">
        <f t="shared" ref="K52:P52" si="13">K53+K54+K55+K56+K57+K58+K59+K60+K61</f>
        <v>1495533.6</v>
      </c>
      <c r="L52" s="38">
        <f t="shared" si="13"/>
        <v>2540400.0099999998</v>
      </c>
      <c r="M52" s="38">
        <f t="shared" si="13"/>
        <v>309264.33999999997</v>
      </c>
      <c r="N52" s="38">
        <f t="shared" si="13"/>
        <v>6719.99</v>
      </c>
      <c r="O52" s="38">
        <f t="shared" si="13"/>
        <v>0</v>
      </c>
      <c r="P52" s="38">
        <f t="shared" si="13"/>
        <v>0</v>
      </c>
      <c r="Q52" s="38">
        <f>SUM(E52:P52)</f>
        <v>4694125.62</v>
      </c>
    </row>
    <row r="53" spans="1:17" ht="26.25" customHeight="1" x14ac:dyDescent="0.85">
      <c r="A53" s="20"/>
      <c r="B53" s="21" t="s">
        <v>43</v>
      </c>
      <c r="C53" s="21">
        <v>775500</v>
      </c>
      <c r="D53" s="21">
        <v>1545500</v>
      </c>
      <c r="E53" s="21">
        <v>0</v>
      </c>
      <c r="F53" s="21">
        <v>0</v>
      </c>
      <c r="G53" s="34">
        <v>96542.31</v>
      </c>
      <c r="H53" s="34">
        <v>25941.99</v>
      </c>
      <c r="I53" s="34">
        <v>0</v>
      </c>
      <c r="J53" s="34">
        <v>130791.03</v>
      </c>
      <c r="K53" s="34">
        <v>134251.1</v>
      </c>
      <c r="L53" s="34">
        <v>306000.01</v>
      </c>
      <c r="M53" s="21">
        <v>259704.34</v>
      </c>
      <c r="N53" s="21">
        <v>0</v>
      </c>
      <c r="O53" s="21">
        <v>0</v>
      </c>
      <c r="P53" s="34">
        <v>0</v>
      </c>
      <c r="Q53" s="34">
        <f t="shared" ref="Q53:Q61" si="14">SUM(E53:P53)</f>
        <v>953230.78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860000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302670</v>
      </c>
      <c r="L54" s="21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si="14"/>
        <v>302670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108712.5</v>
      </c>
      <c r="L55" s="21">
        <v>2234400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4"/>
        <v>2343112.5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9636.35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4"/>
        <v>9636.35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680000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79296</v>
      </c>
      <c r="K57" s="21">
        <v>949900</v>
      </c>
      <c r="L57" s="21">
        <v>0</v>
      </c>
      <c r="M57" s="21">
        <v>49560</v>
      </c>
      <c r="N57" s="21">
        <v>6719.99</v>
      </c>
      <c r="O57" s="21">
        <v>0</v>
      </c>
      <c r="P57" s="34">
        <v>0</v>
      </c>
      <c r="Q57" s="34">
        <f t="shared" si="14"/>
        <v>1085475.99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4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4"/>
        <v>0</v>
      </c>
    </row>
    <row r="60" spans="1:17" ht="26.25" customHeight="1" x14ac:dyDescent="0.85">
      <c r="A60" s="20"/>
      <c r="B60" s="21" t="s">
        <v>50</v>
      </c>
      <c r="C60" s="21">
        <v>53910</v>
      </c>
      <c r="D60" s="21">
        <v>53910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4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4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5">+C11+C17+C27+C37+C52</f>
        <v>70594062</v>
      </c>
      <c r="D83" s="42">
        <f t="shared" si="15"/>
        <v>416583047.97000003</v>
      </c>
      <c r="E83" s="42">
        <f t="shared" si="15"/>
        <v>4811653.96</v>
      </c>
      <c r="F83" s="42">
        <f t="shared" si="15"/>
        <v>5120198.4300000006</v>
      </c>
      <c r="G83" s="42">
        <f t="shared" si="15"/>
        <v>42317077.420000009</v>
      </c>
      <c r="H83" s="42">
        <f t="shared" si="15"/>
        <v>9031019.5600000005</v>
      </c>
      <c r="I83" s="42">
        <f t="shared" si="15"/>
        <v>14484104.470000001</v>
      </c>
      <c r="J83" s="42">
        <f t="shared" si="15"/>
        <v>14664174.029999999</v>
      </c>
      <c r="K83" s="42">
        <f t="shared" si="15"/>
        <v>24806784.920000002</v>
      </c>
      <c r="L83" s="42">
        <f t="shared" si="15"/>
        <v>61404704.090000004</v>
      </c>
      <c r="M83" s="42">
        <f t="shared" si="15"/>
        <v>5567746.2300000004</v>
      </c>
      <c r="N83" s="42">
        <f t="shared" si="15"/>
        <v>39855258.910000004</v>
      </c>
      <c r="O83" s="42">
        <f t="shared" si="15"/>
        <v>25981188.459999997</v>
      </c>
      <c r="P83" s="42">
        <f t="shared" si="15"/>
        <v>16881613.690000001</v>
      </c>
      <c r="Q83" s="42">
        <f t="shared" si="15"/>
        <v>264925524.16999999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0" t="s">
        <v>103</v>
      </c>
      <c r="H99" s="50"/>
      <c r="I99" s="50"/>
    </row>
    <row r="100" spans="2:17" s="7" customFormat="1" ht="27.75" customHeight="1" x14ac:dyDescent="0.25">
      <c r="B100" s="13"/>
      <c r="D100" s="12"/>
      <c r="E100" s="5"/>
      <c r="G100" s="46"/>
      <c r="H100" s="46"/>
      <c r="I100" s="46"/>
    </row>
    <row r="101" spans="2:17" s="7" customFormat="1" ht="27.75" customHeight="1" x14ac:dyDescent="0.25">
      <c r="B101" s="14"/>
      <c r="D101" s="5"/>
      <c r="E101" s="5"/>
      <c r="G101" s="47"/>
      <c r="H101" s="47"/>
      <c r="I101" s="47"/>
    </row>
    <row r="102" spans="2:17" s="7" customFormat="1" ht="27.75" customHeight="1" x14ac:dyDescent="0.25">
      <c r="B102" s="15" t="s">
        <v>104</v>
      </c>
      <c r="D102" s="16"/>
      <c r="E102" s="16"/>
      <c r="G102" s="48" t="s">
        <v>105</v>
      </c>
      <c r="H102" s="48"/>
      <c r="I102" s="48"/>
    </row>
    <row r="103" spans="2:17" s="7" customFormat="1" ht="27.75" customHeight="1" x14ac:dyDescent="0.25">
      <c r="B103" s="11" t="s">
        <v>106</v>
      </c>
      <c r="D103" s="17"/>
      <c r="E103" s="5"/>
      <c r="G103" s="49" t="s">
        <v>107</v>
      </c>
      <c r="H103" s="49"/>
      <c r="I103" s="49"/>
    </row>
  </sheetData>
  <mergeCells count="17">
    <mergeCell ref="O6:P6"/>
    <mergeCell ref="G100:I101"/>
    <mergeCell ref="G102:I102"/>
    <mergeCell ref="G103:I103"/>
    <mergeCell ref="G99:I99"/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</mergeCells>
  <printOptions horizontalCentered="1"/>
  <pageMargins left="0" right="0" top="0.59055118110236227" bottom="0" header="0.31496062992125984" footer="0"/>
  <pageSetup paperSize="3" scale="29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2023-08-10T15:15:21Z</cp:lastPrinted>
  <dcterms:created xsi:type="dcterms:W3CDTF">2021-07-29T18:58:50Z</dcterms:created>
  <dcterms:modified xsi:type="dcterms:W3CDTF">2024-01-11T18:08:14Z</dcterms:modified>
</cp:coreProperties>
</file>